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UTILS 2020\CALCUL ACTIVITE PARTIELLE\"/>
    </mc:Choice>
  </mc:AlternateContent>
  <xr:revisionPtr revIDLastSave="0" documentId="13_ncr:1_{F72D3070-C1D6-4705-9F46-462DE63229CA}" xr6:coauthVersionLast="45" xr6:coauthVersionMax="45" xr10:uidLastSave="{00000000-0000-0000-0000-000000000000}"/>
  <workbookProtection workbookAlgorithmName="SHA-512" workbookHashValue="HTLLpkbgGdg1bdkoW8oa+MK3CMRv5FrdMxrQp6INkrG1EusF9ocFOcf+s0u8t3dX/dW5h5uhU1V+d39N04ElHA==" workbookSaltValue="DqmxWmmfpEgJnFCzmqLuWA==" workbookSpinCount="100000" lockStructure="1"/>
  <bookViews>
    <workbookView xWindow="-120" yWindow="-120" windowWidth="20730" windowHeight="11310" xr2:uid="{00000000-000D-0000-FFFF-FFFF00000000}"/>
  </bookViews>
  <sheets>
    <sheet name="JUIN 2020" sheetId="1" r:id="rId1"/>
    <sheet name="Formules" sheetId="2" state="hidden" r:id="rId2"/>
  </sheets>
  <definedNames>
    <definedName name="_xlnm.Print_Area" localSheetId="0">'JUIN 2020'!$A$1:$R$55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2" l="1"/>
  <c r="D5" i="2"/>
  <c r="C6" i="2"/>
  <c r="F5" i="2"/>
  <c r="L5" i="2"/>
  <c r="H5" i="2"/>
  <c r="B4" i="2"/>
  <c r="C4" i="2"/>
  <c r="D4" i="2"/>
  <c r="F4" i="2"/>
  <c r="F6" i="2"/>
  <c r="O17" i="1"/>
  <c r="C53" i="1"/>
  <c r="I53" i="1"/>
  <c r="E53" i="1"/>
  <c r="G53" i="1"/>
  <c r="D53" i="1"/>
  <c r="F53" i="1"/>
  <c r="H53" i="1"/>
  <c r="J53" i="1"/>
  <c r="O36" i="1"/>
  <c r="H4" i="2"/>
  <c r="G4" i="2"/>
  <c r="R6" i="1"/>
  <c r="E4" i="2"/>
  <c r="I4" i="2"/>
  <c r="G5" i="2"/>
  <c r="R7" i="1"/>
  <c r="E5" i="2"/>
  <c r="I5" i="2"/>
  <c r="O28" i="1"/>
  <c r="B10" i="2"/>
  <c r="C10" i="2"/>
  <c r="D10" i="2"/>
  <c r="C12" i="2"/>
  <c r="E10" i="2"/>
  <c r="B11" i="2"/>
  <c r="C11" i="2"/>
  <c r="D11" i="2"/>
  <c r="E11" i="2"/>
  <c r="E12" i="2"/>
  <c r="H11" i="2"/>
  <c r="I11" i="2"/>
  <c r="M28" i="1"/>
  <c r="J4" i="2"/>
  <c r="L4" i="2"/>
  <c r="K4" i="2"/>
  <c r="M4" i="2"/>
  <c r="N4" i="2"/>
  <c r="J5" i="2"/>
  <c r="K5" i="2"/>
  <c r="M5" i="2"/>
  <c r="N5" i="2"/>
  <c r="N6" i="2"/>
  <c r="N35" i="1"/>
  <c r="C5" i="2"/>
  <c r="L6" i="2"/>
  <c r="K6" i="2"/>
  <c r="M6" i="2"/>
  <c r="H6" i="2"/>
  <c r="Q29" i="1"/>
  <c r="H10" i="2"/>
  <c r="G6" i="2"/>
  <c r="Q17" i="1"/>
  <c r="D6" i="2"/>
  <c r="P17" i="1"/>
  <c r="L17" i="1"/>
  <c r="I13" i="1"/>
  <c r="P41" i="1"/>
  <c r="P40" i="1"/>
  <c r="N29" i="1"/>
  <c r="M8" i="1"/>
  <c r="M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CSAFAM Syndicat</author>
  </authors>
  <commentList>
    <comment ref="L6" authorId="0" shapeId="0" xr:uid="{3A07A870-4014-4CA9-B8E1-D781ED9EEE85}">
      <text>
        <r>
          <rPr>
            <b/>
            <sz val="9"/>
            <color indexed="81"/>
            <rFont val="Tahoma"/>
            <family val="2"/>
          </rPr>
          <t>CSAFAM Syndicat:</t>
        </r>
        <r>
          <rPr>
            <sz val="9"/>
            <color indexed="81"/>
            <rFont val="Tahoma"/>
            <family val="2"/>
          </rPr>
          <t xml:space="preserve">
Indiquez à l'aide du menu déroulant si vous résidez en Alsace-Moselle.
</t>
        </r>
        <r>
          <rPr>
            <b/>
            <sz val="9"/>
            <color indexed="81"/>
            <rFont val="Tahoma"/>
            <family val="2"/>
          </rPr>
          <t xml:space="preserve">ATTENTION: CETTE CASE DOIT </t>
        </r>
        <r>
          <rPr>
            <b/>
            <u/>
            <sz val="9"/>
            <color indexed="81"/>
            <rFont val="Tahoma"/>
            <family val="2"/>
          </rPr>
          <t>OBLIGATOIREMENT</t>
        </r>
        <r>
          <rPr>
            <b/>
            <sz val="9"/>
            <color indexed="81"/>
            <rFont val="Tahoma"/>
            <family val="2"/>
          </rPr>
          <t xml:space="preserve"> ÊTRE RENSEIGNÉE!</t>
        </r>
      </text>
    </comment>
    <comment ref="L8" authorId="0" shapeId="0" xr:uid="{23A26DC0-F8EA-4C0C-B89C-E6C55C7881B2}">
      <text>
        <r>
          <rPr>
            <b/>
            <sz val="9"/>
            <color indexed="81"/>
            <rFont val="Tahoma"/>
            <family val="2"/>
          </rPr>
          <t>CSAFAM Syndicat:</t>
        </r>
        <r>
          <rPr>
            <sz val="9"/>
            <color indexed="81"/>
            <rFont val="Tahoma"/>
            <family val="2"/>
          </rPr>
          <t xml:space="preserve">
Indiquez à l'aide du menu déroulant si vous remplissez le tableau avec des montants BRUTS ou NETS.
</t>
        </r>
        <r>
          <rPr>
            <b/>
            <sz val="9"/>
            <color indexed="81"/>
            <rFont val="Tahoma"/>
            <family val="2"/>
          </rPr>
          <t xml:space="preserve">ATTENTION: cette case doit </t>
        </r>
        <r>
          <rPr>
            <b/>
            <u/>
            <sz val="9"/>
            <color indexed="81"/>
            <rFont val="Tahoma"/>
            <family val="2"/>
          </rPr>
          <t>OBLIGATOIREMENT</t>
        </r>
        <r>
          <rPr>
            <b/>
            <sz val="9"/>
            <color indexed="81"/>
            <rFont val="Tahoma"/>
            <family val="2"/>
          </rPr>
          <t xml:space="preserve"> ÊTRE RENSEIGNÉE.</t>
        </r>
      </text>
    </comment>
    <comment ref="D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CSAFAM Syndicat:</t>
        </r>
        <r>
          <rPr>
            <sz val="9"/>
            <color indexed="81"/>
            <rFont val="Tahoma"/>
            <family val="2"/>
          </rPr>
          <t xml:space="preserve">
Entrez le nombre d'heures </t>
        </r>
        <r>
          <rPr>
            <u/>
            <sz val="9"/>
            <color indexed="81"/>
            <rFont val="Tahoma"/>
            <family val="2"/>
          </rPr>
          <t>mensualisées.</t>
        </r>
        <r>
          <rPr>
            <sz val="9"/>
            <color indexed="81"/>
            <rFont val="Tahoma"/>
            <family val="2"/>
          </rPr>
          <t xml:space="preserve">
Pour le calculer:
(nbre d'heures par semaine x nbre de semaines) / 12 mois</t>
        </r>
      </text>
    </comment>
    <comment ref="Q12" authorId="0" shapeId="0" xr:uid="{AEE2CDF2-81F8-4D88-9B75-444C2DC64A28}">
      <text>
        <r>
          <rPr>
            <b/>
            <sz val="9"/>
            <color indexed="81"/>
            <rFont val="Tahoma"/>
            <family val="2"/>
          </rPr>
          <t>CSAFAM Syndicat:</t>
        </r>
        <r>
          <rPr>
            <sz val="9"/>
            <color indexed="81"/>
            <rFont val="Tahoma"/>
            <family val="2"/>
          </rPr>
          <t xml:space="preserve">
Indiquez ici le montant du paiement des congés payés au 1/12 ème qui aurait dû vous être versé en juin.
ATTENTION: Tenez compte de ce que vous avez indiqué dans la case L8 "vous remplissez ce tableau avec des montants bruts ou nets"</t>
        </r>
      </text>
    </comment>
    <comment ref="D13" authorId="0" shapeId="0" xr:uid="{53CA8BE5-F30C-4913-AE21-368F1B3A9875}">
      <text>
        <r>
          <rPr>
            <b/>
            <sz val="9"/>
            <color indexed="81"/>
            <rFont val="Tahoma"/>
            <family val="2"/>
          </rPr>
          <t>CSAFAM Syndicat:</t>
        </r>
        <r>
          <rPr>
            <sz val="9"/>
            <color indexed="81"/>
            <rFont val="Tahoma"/>
            <family val="2"/>
          </rPr>
          <t xml:space="preserve">
Indiquez le nombre d'heures supplémentaires mensualisées.</t>
        </r>
      </text>
    </comment>
    <comment ref="H1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CSAFAM Syndicat:</t>
        </r>
        <r>
          <rPr>
            <sz val="9"/>
            <color indexed="81"/>
            <rFont val="Tahoma"/>
            <family val="2"/>
          </rPr>
          <t xml:space="preserve">
À l'aide de la liste déroulante, indiquez si le taux de majoration des heures supplémentaires contractuelles est inclus à la mensualisation.</t>
        </r>
      </text>
    </comment>
    <comment ref="D21" authorId="0" shapeId="0" xr:uid="{F6F80048-01AB-4404-9A63-D612EE1478F9}">
      <text>
        <r>
          <rPr>
            <b/>
            <sz val="9"/>
            <color indexed="81"/>
            <rFont val="Tahoma"/>
            <family val="2"/>
          </rPr>
          <t>CSAFAM Syndicat:</t>
        </r>
        <r>
          <rPr>
            <sz val="9"/>
            <color indexed="81"/>
            <rFont val="Tahoma"/>
            <family val="2"/>
          </rPr>
          <t xml:space="preserve">
Ne remplissez cette colonne </t>
        </r>
        <r>
          <rPr>
            <b/>
            <u/>
            <sz val="9"/>
            <color indexed="81"/>
            <rFont val="Tahoma"/>
            <family val="2"/>
          </rPr>
          <t>QUE</t>
        </r>
        <r>
          <rPr>
            <sz val="9"/>
            <color indexed="81"/>
            <rFont val="Tahoma"/>
            <family val="2"/>
          </rPr>
          <t xml:space="preserve"> si le total des heures de la semaine est supérieur à 45 heures.</t>
        </r>
      </text>
    </comment>
    <comment ref="F21" authorId="0" shapeId="0" xr:uid="{C769D72A-0C37-4495-BDF2-29A21F1AD2F4}">
      <text>
        <r>
          <rPr>
            <b/>
            <sz val="9"/>
            <color indexed="81"/>
            <rFont val="Tahoma"/>
            <family val="2"/>
          </rPr>
          <t>CSAFAM Syndicat:</t>
        </r>
        <r>
          <rPr>
            <sz val="9"/>
            <color indexed="81"/>
            <rFont val="Tahoma"/>
            <family val="2"/>
          </rPr>
          <t xml:space="preserve">
Ne remplissez cette colonne </t>
        </r>
        <r>
          <rPr>
            <b/>
            <u/>
            <sz val="9"/>
            <color indexed="81"/>
            <rFont val="Tahoma"/>
            <family val="2"/>
          </rPr>
          <t>QUE</t>
        </r>
        <r>
          <rPr>
            <sz val="9"/>
            <color indexed="81"/>
            <rFont val="Tahoma"/>
            <family val="2"/>
          </rPr>
          <t xml:space="preserve"> si le total des heures de la semaine est supérieur à 45 heures.</t>
        </r>
      </text>
    </comment>
    <comment ref="H21" authorId="0" shapeId="0" xr:uid="{2A766B09-52FD-4E0E-9066-8127F9F6628B}">
      <text>
        <r>
          <rPr>
            <b/>
            <sz val="9"/>
            <color indexed="81"/>
            <rFont val="Tahoma"/>
            <family val="2"/>
          </rPr>
          <t>CSAFAM Syndicat:</t>
        </r>
        <r>
          <rPr>
            <sz val="9"/>
            <color indexed="81"/>
            <rFont val="Tahoma"/>
            <family val="2"/>
          </rPr>
          <t xml:space="preserve">
Ne remplissez cette colonne </t>
        </r>
        <r>
          <rPr>
            <b/>
            <u/>
            <sz val="9"/>
            <color indexed="81"/>
            <rFont val="Tahoma"/>
            <family val="2"/>
          </rPr>
          <t>QUE</t>
        </r>
        <r>
          <rPr>
            <sz val="9"/>
            <color indexed="81"/>
            <rFont val="Tahoma"/>
            <family val="2"/>
          </rPr>
          <t xml:space="preserve"> si le total des heures de la semaine est supérieur à 45 heures.</t>
        </r>
      </text>
    </comment>
    <comment ref="J21" authorId="0" shapeId="0" xr:uid="{21C41449-C3B6-4616-91B4-C08FFD5E2B5E}">
      <text>
        <r>
          <rPr>
            <b/>
            <sz val="9"/>
            <color indexed="81"/>
            <rFont val="Tahoma"/>
            <charset val="1"/>
          </rPr>
          <t>CSAFAM Syndicat:</t>
        </r>
        <r>
          <rPr>
            <sz val="9"/>
            <color indexed="81"/>
            <rFont val="Tahoma"/>
            <charset val="1"/>
          </rPr>
          <t xml:space="preserve">
Ne remplissez cette colonne </t>
        </r>
        <r>
          <rPr>
            <b/>
            <u/>
            <sz val="9"/>
            <color indexed="81"/>
            <rFont val="Tahoma"/>
            <family val="2"/>
          </rPr>
          <t>QUE</t>
        </r>
        <r>
          <rPr>
            <sz val="9"/>
            <color indexed="81"/>
            <rFont val="Tahoma"/>
            <charset val="1"/>
          </rPr>
          <t xml:space="preserve"> si le total des heures de la semaine est supérieur à 45 heures.</t>
        </r>
      </text>
    </comment>
    <comment ref="D22" authorId="0" shapeId="0" xr:uid="{8D58DF9C-3052-4748-9FFB-2A6CB7CA2500}">
      <text>
        <r>
          <rPr>
            <b/>
            <sz val="9"/>
            <color indexed="81"/>
            <rFont val="Tahoma"/>
            <family val="2"/>
          </rPr>
          <t>CSAFAM Syndicat:</t>
        </r>
        <r>
          <rPr>
            <sz val="9"/>
            <color indexed="81"/>
            <rFont val="Tahoma"/>
            <family val="2"/>
          </rPr>
          <t xml:space="preserve">
Les heures supplémentaires ne se comptent qu'à partir de la 45ème heure hebdomadaire!
Exemple: pour une mensualisation de 50 heures hebdomadaires (soit 45 heures normales + 5 heures supplémentaires) du lundi au vendredi à raison de 10 heures par jour, le tableau sera rempli comme ceci:
                       Heures de base                       Heures supplémentaires
Lundi                      10,00 hrs                                      
Mardi                      10,00 hrs
Mercredi                  10,00 hrs      
Jeudi                      10,00 hrs
Vendredi                 5,00 hrs                                   5,00 hrs supp.
</t>
        </r>
      </text>
    </comment>
    <comment ref="F22" authorId="0" shapeId="0" xr:uid="{59224CB5-1812-424A-A2AE-066778B0FA2A}">
      <text>
        <r>
          <rPr>
            <b/>
            <sz val="9"/>
            <color indexed="81"/>
            <rFont val="Tahoma"/>
            <family val="2"/>
          </rPr>
          <t>CSAFAM Syndicat:</t>
        </r>
        <r>
          <rPr>
            <sz val="9"/>
            <color indexed="81"/>
            <rFont val="Tahoma"/>
            <family val="2"/>
          </rPr>
          <t xml:space="preserve">
Les heures supplémentaires ne se comptent qu'à partir de la 45ème heure hebdomadaire!
Exemple: pour une mensualisation de 50 heures hebdomadaires (soit 45 heures normales + 5 heures supplémentaires) du lundi au vendredi à raison de 10 heures par jour, le tableau sera rempli comme ceci:
                       Heures de base                       Heures supplémentaires
Lundi                      10,00 hrs                                      
Mardi                      10,00 hrs
Mercredi                  10,00 hrs      
Jeudi                      10,00 hrs
Vendredi                 5,00 hrs                                   5,00 hrs supp.
</t>
        </r>
      </text>
    </comment>
    <comment ref="H22" authorId="0" shapeId="0" xr:uid="{44113FEB-E675-4EFB-BD15-E79738C3C665}">
      <text>
        <r>
          <rPr>
            <b/>
            <sz val="9"/>
            <color indexed="81"/>
            <rFont val="Tahoma"/>
            <family val="2"/>
          </rPr>
          <t>CSAFAM Syndicat:</t>
        </r>
        <r>
          <rPr>
            <sz val="9"/>
            <color indexed="81"/>
            <rFont val="Tahoma"/>
            <family val="2"/>
          </rPr>
          <t xml:space="preserve">
Les heures supplémentaires ne se comptent qu'à partir de la 45ème heure hebdomadaire!
Exemple: pour une mensualisation de 50 heures hebdomadaires (soit 45 heures normales + 5 heures supplémentaires) du lundi au vendredi à raison de 10 heures par jour, le tableau sera rempli comme ceci:
                       Heures de base                       Heures supplémentaires
Lundi                      10,00 hrs                                      
Mardi                      10,00 hrs
Mercredi                  10,00 hrs      
Jeudi                      10,00 hrs
Vendredi                 5,00 hrs                                   5,00 hrs supp.
</t>
        </r>
      </text>
    </comment>
    <comment ref="J22" authorId="0" shapeId="0" xr:uid="{EB2A7216-7E01-4096-B27F-7E6DDEB692A7}">
      <text>
        <r>
          <rPr>
            <b/>
            <sz val="9"/>
            <color indexed="81"/>
            <rFont val="Tahoma"/>
            <family val="2"/>
          </rPr>
          <t>CSAFAM Syndicat:</t>
        </r>
        <r>
          <rPr>
            <sz val="9"/>
            <color indexed="81"/>
            <rFont val="Tahoma"/>
            <family val="2"/>
          </rPr>
          <t xml:space="preserve">
Les heures supplémentaires ne se comptent qu'à partir de la 45ème heure hebdomadaire!
Exemple: pour une mensualisation de 50 heures hebdomadaires (soit 45 heures normales + 5 heures supplémentaires) du lundi au vendredi à raison de 10 heures par jour, le tableau sera rempli comme ceci:
                       Heures de base                       Heures supplémentaires
Lundi                      10,00 hrs                                      
Mardi                      10,00 hrs
Mercredi                  10,00 hrs      
Jeudi                      10,00 hrs
Vendredi                 5,00 hrs                                   5,00 hrs supp.
</t>
        </r>
      </text>
    </comment>
    <comment ref="D29" authorId="0" shapeId="0" xr:uid="{EBF6CAEB-8D5E-49A6-897B-01088982A856}">
      <text>
        <r>
          <rPr>
            <b/>
            <sz val="9"/>
            <color indexed="81"/>
            <rFont val="Tahoma"/>
            <charset val="1"/>
          </rPr>
          <t>CSAFAM Syndicat:</t>
        </r>
        <r>
          <rPr>
            <sz val="9"/>
            <color indexed="81"/>
            <rFont val="Tahoma"/>
            <charset val="1"/>
          </rPr>
          <t xml:space="preserve">
Les heures supplémentaires ne se comptent qu'à partir de la 45ème heure hebdomadaire!
Exemple: pour une mensualisation de 50 heures hebdomadaires (soit 45 heures normales + 5 heures supplémentaires) du lundi au vendredi à raison de 10 heures par jour, le tableau sera rempli comme ceci:
                       Heures de base                       Heures supplémentaires
Lundi                      10,00 hrs                                      
Mardi                      10,00 hrs
Mercredi                  10,00 hrs      
Jeudi                      10,00 hrs
Vendredi                 5,00 hrs                                   5,00 hrs supp.
</t>
        </r>
      </text>
    </comment>
    <comment ref="F29" authorId="0" shapeId="0" xr:uid="{6EBAB14B-6123-486F-AB25-BA795A5750F3}">
      <text>
        <r>
          <rPr>
            <b/>
            <sz val="9"/>
            <color indexed="81"/>
            <rFont val="Tahoma"/>
            <family val="2"/>
          </rPr>
          <t>CSAFAM Syndicat:</t>
        </r>
        <r>
          <rPr>
            <sz val="9"/>
            <color indexed="81"/>
            <rFont val="Tahoma"/>
            <family val="2"/>
          </rPr>
          <t xml:space="preserve">
Les heures supplémentaires ne se comptent qu'à partir de la 45ème heure hebdomadaire!
Exemple: pour une mensualisation de 50 heures hebdomadaires (soit 45 heures normales + 5 heures supplémentaires) du lundi au vendredi à raison de 10 heures par jour, le tableau sera rempli comme ceci:
                       Heures de base                       Heures supplémentaires
Lundi                      10,00 hrs                                      
Mardi                      10,00 hrs
Mercredi                  10,00 hrs      
Jeudi                      10,00 hrs
Vendredi                 5,00 hrs                                   5,00 hrs supp.
</t>
        </r>
      </text>
    </comment>
    <comment ref="H29" authorId="0" shapeId="0" xr:uid="{46D25586-5098-4E34-A31E-201C9654707A}">
      <text>
        <r>
          <rPr>
            <b/>
            <sz val="9"/>
            <color indexed="81"/>
            <rFont val="Tahoma"/>
            <family val="2"/>
          </rPr>
          <t>CSAFAM Syndicat:</t>
        </r>
        <r>
          <rPr>
            <sz val="9"/>
            <color indexed="81"/>
            <rFont val="Tahoma"/>
            <family val="2"/>
          </rPr>
          <t xml:space="preserve">
Les heures supplémentaires ne se comptent qu'à partir de la 45ème heure hebdomadaire!
Exemple: pour une mensualisation de 50 heures hebdomadaires (soit 45 heures normales + 5 heures supplémentaires) du lundi au vendredi à raison de 10 heures par jour, le tableau sera rempli comme ceci:
                       Heures de base                       Heures supplémentaires
Lundi                      10,00 hrs                                      
Mardi                      10,00 hrs
Mercredi                  10,00 hrs      
Jeudi                      10,00 hrs
Vendredi                 5,00 hrs                                   5,00 hrs supp.
</t>
        </r>
      </text>
    </comment>
    <comment ref="J29" authorId="0" shapeId="0" xr:uid="{FCD90787-3B4B-4DBF-B52A-16714C60865F}">
      <text>
        <r>
          <rPr>
            <b/>
            <sz val="9"/>
            <color indexed="81"/>
            <rFont val="Tahoma"/>
            <family val="2"/>
          </rPr>
          <t>CSAFAM Syndicat:</t>
        </r>
        <r>
          <rPr>
            <sz val="9"/>
            <color indexed="81"/>
            <rFont val="Tahoma"/>
            <family val="2"/>
          </rPr>
          <t xml:space="preserve">
Les heures supplémentaires ne se comptent qu'à partir de la 45ème heure hebdomadaire!
Exemple: pour une mensualisation de 50 heures hebdomadaires (soit 45 heures normales + 5 heures supplémentaires) du lundi au vendredi à raison de 10 heures par jour, le tableau sera rempli comme ceci:
                       Heures de base                       Heures supplémentaires
Lundi                      10,00 hrs                                      
Mardi                      10,00 hrs
Mercredi                  10,00 hrs      
Jeudi                      10,00 hrs
Vendredi                 5,00 hrs                                   5,00 hrs supp.
</t>
        </r>
      </text>
    </comment>
    <comment ref="D36" authorId="0" shapeId="0" xr:uid="{ABCB8BE9-2C82-43FF-8F37-B2008CC43842}">
      <text>
        <r>
          <rPr>
            <b/>
            <sz val="9"/>
            <color indexed="81"/>
            <rFont val="Tahoma"/>
            <charset val="1"/>
          </rPr>
          <t>CSAFAM Syndicat:</t>
        </r>
        <r>
          <rPr>
            <sz val="9"/>
            <color indexed="81"/>
            <rFont val="Tahoma"/>
            <charset val="1"/>
          </rPr>
          <t xml:space="preserve">
Les heures supplémentaires ne se comptent qu'à partir de la 45ème heure hebdomadaire!
Exemple: pour une mensualisation de 50 heures hebdomadaires (soit 45 heures normales + 5 heures supplémentaires) du lundi au vendredi à raison de 10 heures par jour, le tableau sera rempli comme ceci:
                       Heures de base                       Heures supplémentaires
Lundi                      10,00 hrs                                      
Mardi                      10,00 hrs
Mercredi                  10,00 hrs      
Jeudi                      10,00 hrs
Vendredi                 5,00 hrs                                   5,00 hrs supp.
</t>
        </r>
      </text>
    </comment>
    <comment ref="F36" authorId="0" shapeId="0" xr:uid="{24E35293-4838-4D35-8458-FAFA52ECBC36}">
      <text>
        <r>
          <rPr>
            <b/>
            <sz val="9"/>
            <color indexed="81"/>
            <rFont val="Tahoma"/>
            <family val="2"/>
          </rPr>
          <t>CSAFAM Syndicat:</t>
        </r>
        <r>
          <rPr>
            <sz val="9"/>
            <color indexed="81"/>
            <rFont val="Tahoma"/>
            <family val="2"/>
          </rPr>
          <t xml:space="preserve">
Les heures supplémentaires ne se comptent qu'à partir de la 45ème heure hebdomadaire!
Exemple: pour une mensualisation de 50 heures hebdomadaires (soit 45 heures normales + 5 heures supplémentaires) du lundi au vendredi à raison de 10 heures par jour, le tableau sera rempli comme ceci:
                       Heures de base                       Heures supplémentaires
Lundi                      10,00 hrs                                      
Mardi                      10,00 hrs
Mercredi                  10,00 hrs      
Jeudi                      10,00 hrs
Vendredi                 5,00 hrs                                   5,00 hrs supp.
</t>
        </r>
      </text>
    </comment>
    <comment ref="H36" authorId="0" shapeId="0" xr:uid="{02B8EF4D-5925-43DB-9E44-B7F83C92E313}">
      <text>
        <r>
          <rPr>
            <b/>
            <sz val="9"/>
            <color indexed="81"/>
            <rFont val="Tahoma"/>
            <family val="2"/>
          </rPr>
          <t>CSAFAM Syndicat:</t>
        </r>
        <r>
          <rPr>
            <sz val="9"/>
            <color indexed="81"/>
            <rFont val="Tahoma"/>
            <family val="2"/>
          </rPr>
          <t xml:space="preserve">
Les heures supplémentaires ne se comptent qu'à partir de la 45ème heure hebdomadaire!
Exemple: pour une mensualisation de 50 heures hebdomadaires (soit 45 heures normales + 5 heures supplémentaires) du lundi au vendredi à raison de 10 heures par jour, le tableau sera rempli comme ceci:
                       Heures de base                       Heures supplémentaires
Lundi                      10,00 hrs                                      
Mardi                      10,00 hrs
Mercredi                  10,00 hrs      
Jeudi                      10,00 hrs
Vendredi                 5,00 hrs                                   5,00 hrs supp.
</t>
        </r>
      </text>
    </comment>
    <comment ref="J36" authorId="0" shapeId="0" xr:uid="{114FDCAB-AB03-4F18-90E9-C0C69C9BA5AA}">
      <text>
        <r>
          <rPr>
            <b/>
            <sz val="9"/>
            <color indexed="81"/>
            <rFont val="Tahoma"/>
            <family val="2"/>
          </rPr>
          <t>CSAFAM Syndicat:</t>
        </r>
        <r>
          <rPr>
            <sz val="9"/>
            <color indexed="81"/>
            <rFont val="Tahoma"/>
            <family val="2"/>
          </rPr>
          <t xml:space="preserve">
Les heures supplémentaires ne se comptent qu'à partir de la 45ème heure hebdomadaire!
Exemple: pour une mensualisation de 50 heures hebdomadaires (soit 45 heures normales + 5 heures supplémentaires) du lundi au vendredi à raison de 10 heures par jour, le tableau sera rempli comme ceci:
                       Heures de base                       Heures supplémentaires
Lundi                      10,00 hrs                                      
Mardi                      10,00 hrs
Mercredi                  10,00 hrs      
Jeudi                      10,00 hrs
Vendredi                 5,00 hrs                                   5,00 hrs supp.
</t>
        </r>
      </text>
    </comment>
    <comment ref="D43" authorId="0" shapeId="0" xr:uid="{B6200028-1C9E-45DC-877E-57D5564B12F6}">
      <text>
        <r>
          <rPr>
            <b/>
            <sz val="9"/>
            <color indexed="81"/>
            <rFont val="Tahoma"/>
            <charset val="1"/>
          </rPr>
          <t>CSAFAM Syndicat:</t>
        </r>
        <r>
          <rPr>
            <sz val="9"/>
            <color indexed="81"/>
            <rFont val="Tahoma"/>
            <charset val="1"/>
          </rPr>
          <t xml:space="preserve">
Les heures supplémentaires ne se comptent qu'à partir de la 45ème heure hebdomadaire!
Exemple: pour une mensualisation de 50 heures hebdomadaires (soit 45 heures normales + 5 heures supplémentaires) du lundi au vendredi à raison de 10 heures par jour, le tableau sera rempli comme ceci:
                       Heures de base                       Heures supplémentaires
Lundi                      10,00 hrs                                      
Mardi                      10,00 hrs
Mercredi                  10,00 hrs      
Jeudi                      10,00 hrs
Vendredi                 5,00 hrs                                   5,00 hrs supp.</t>
        </r>
      </text>
    </comment>
    <comment ref="F43" authorId="0" shapeId="0" xr:uid="{B8CD11E4-6C22-4CD7-BD22-AFA259814913}">
      <text>
        <r>
          <rPr>
            <b/>
            <sz val="9"/>
            <color indexed="81"/>
            <rFont val="Tahoma"/>
            <family val="2"/>
          </rPr>
          <t>CSAFAM Syndicat:</t>
        </r>
        <r>
          <rPr>
            <sz val="9"/>
            <color indexed="81"/>
            <rFont val="Tahoma"/>
            <family val="2"/>
          </rPr>
          <t xml:space="preserve">
Les heures supplémentaires ne se comptent qu'à partir de la 45ème heure hebdomadaire!
Exemple: pour une mensualisation de 50 heures hebdomadaires (soit 45 heures normales + 5 heures supplémentaires) du lundi au vendredi à raison de 10 heures par jour, le tableau sera rempli comme ceci:
                       Heures de base                       Heures supplémentaires
Lundi                      10,00 hrs                                      
Mardi                      10,00 hrs
Mercredi                  10,00 hrs      
Jeudi                      10,00 hrs
Vendredi                 5,00 hrs                                   5,00 hrs supp.
</t>
        </r>
      </text>
    </comment>
    <comment ref="H43" authorId="0" shapeId="0" xr:uid="{28132EF3-2BFB-4AC1-85F4-B435ED3FE342}">
      <text>
        <r>
          <rPr>
            <b/>
            <sz val="9"/>
            <color indexed="81"/>
            <rFont val="Tahoma"/>
            <family val="2"/>
          </rPr>
          <t>CSAFAM Syndicat:</t>
        </r>
        <r>
          <rPr>
            <sz val="9"/>
            <color indexed="81"/>
            <rFont val="Tahoma"/>
            <family val="2"/>
          </rPr>
          <t xml:space="preserve">
Les heures supplémentaires ne se comptent qu'à partir de la 45ème heure hebdomadaire!
Exemple: pour une mensualisation de 50 heures hebdomadaires (soit 45 heures normales + 5 heures supplémentaires) du lundi au vendredi à raison de 10 heures par jour, le tableau sera rempli comme ceci:
                       Heures de base                       Heures supplémentaires
Lundi                      10,00 hrs                                      
Mardi                      10,00 hrs
Mercredi                  10,00 hrs      
Jeudi                      10,00 hrs
Vendredi                 5,00 hrs                                   5,00 hrs supp.
</t>
        </r>
      </text>
    </comment>
    <comment ref="J43" authorId="0" shapeId="0" xr:uid="{02F9C526-50C1-4D80-ABDA-A3523DE9FFCC}">
      <text>
        <r>
          <rPr>
            <b/>
            <sz val="9"/>
            <color indexed="81"/>
            <rFont val="Tahoma"/>
            <family val="2"/>
          </rPr>
          <t>CSAFAM Syndicat:</t>
        </r>
        <r>
          <rPr>
            <sz val="9"/>
            <color indexed="81"/>
            <rFont val="Tahoma"/>
            <family val="2"/>
          </rPr>
          <t xml:space="preserve">
Les heures supplémentaires ne se comptent qu'à partir de la 45ème heure hebdomadaire!
Exemple: pour une mensualisation de 50 heures hebdomadaires (soit 45 heures normales + 5 heures supplémentaires) du lundi au vendredi à raison de 10 heures par jour, le tableau sera rempli comme ceci:
                       Heures de base                       Heures supplémentaires
Lundi                      10,00 hrs                                      
Mardi                      10,00 hrs
Mercredi                  10,00 hrs      
Jeudi                      10,00 hrs
Vendredi                 5,00 hrs                                   5,00 hrs supp.
</t>
        </r>
      </text>
    </comment>
    <comment ref="D50" authorId="0" shapeId="0" xr:uid="{A7CBACC2-9FF6-4976-A043-DDA12F6CDE34}">
      <text>
        <r>
          <rPr>
            <b/>
            <sz val="9"/>
            <color indexed="81"/>
            <rFont val="Tahoma"/>
            <charset val="1"/>
          </rPr>
          <t>CSAFAM Syndicat:</t>
        </r>
        <r>
          <rPr>
            <sz val="9"/>
            <color indexed="81"/>
            <rFont val="Tahoma"/>
            <charset val="1"/>
          </rPr>
          <t xml:space="preserve">
Les heures supplémentaires ne se comptent qu'à partir de la 45ème heure hebdomadaire!
Exemple: pour une mensualisation de 50 heures hebdomadaires (soit 45 heures normales + 5 heures supplémentaires) du lundi au vendredi à raison de 10 heures par jour, le tableau sera rempli comme ceci:
                       Heures de base                       Heures supplémentaires
Lundi                      10,00 hrs                                      
Mardi                      10,00 hrs
Mercredi                  10,00 hrs      
Jeudi                      10,00 hrs
Vendredi                 5,00 hrs                                   5,00 hrs supp.</t>
        </r>
      </text>
    </comment>
    <comment ref="F50" authorId="0" shapeId="0" xr:uid="{7B6F138D-D109-46DD-B341-4A4153DE38A6}">
      <text>
        <r>
          <rPr>
            <b/>
            <sz val="9"/>
            <color indexed="81"/>
            <rFont val="Tahoma"/>
            <family val="2"/>
          </rPr>
          <t>CSAFAM Syndicat:</t>
        </r>
        <r>
          <rPr>
            <sz val="9"/>
            <color indexed="81"/>
            <rFont val="Tahoma"/>
            <family val="2"/>
          </rPr>
          <t xml:space="preserve">
Les heures supplémentaires ne se comptent qu'à partir de la 45ème heure hebdomadaire!
Exemple: pour une mensualisation de 50 heures hebdomadaires (soit 45 heures normales + 5 heures supplémentaires) du lundi au vendredi à raison de 10 heures par jour, le tableau sera rempli comme ceci:
                       Heures de base                       Heures supplémentaires
Lundi                      10,00 hrs                                      
Mardi                      10,00 hrs
Mercredi                  10,00 hrs      
Jeudi                      10,00 hrs
Vendredi                 5,00 hrs                                   5,00 hrs supp.
</t>
        </r>
      </text>
    </comment>
    <comment ref="H50" authorId="0" shapeId="0" xr:uid="{365DC20D-297F-43DC-A3CB-EB8AD45CB25F}">
      <text>
        <r>
          <rPr>
            <b/>
            <sz val="9"/>
            <color indexed="81"/>
            <rFont val="Tahoma"/>
            <family val="2"/>
          </rPr>
          <t>CSAFAM Syndicat:</t>
        </r>
        <r>
          <rPr>
            <sz val="9"/>
            <color indexed="81"/>
            <rFont val="Tahoma"/>
            <family val="2"/>
          </rPr>
          <t xml:space="preserve">
Les heures supplémentaires ne se comptent qu'à partir de la 45ème heure hebdomadaire!
Exemple: pour une mensualisation de 50 heures hebdomadaires (soit 45 heures normales + 5 heures supplémentaires) du lundi au vendredi à raison de 10 heures par jour, le tableau sera rempli comme ceci:
                       Heures de base                       Heures supplémentaires
Lundi                      10,00 hrs                                      
Mardi                      10,00 hrs
Mercredi                  10,00 hrs      
Jeudi                      10,00 hrs
Vendredi                 5,00 hrs                                   5,00 hrs supp.
</t>
        </r>
      </text>
    </comment>
    <comment ref="J50" authorId="0" shapeId="0" xr:uid="{68CA878C-92E8-4786-AFB5-5D8D3913A21B}">
      <text>
        <r>
          <rPr>
            <b/>
            <sz val="9"/>
            <color indexed="81"/>
            <rFont val="Tahoma"/>
            <family val="2"/>
          </rPr>
          <t>CSAFAM Syndicat:</t>
        </r>
        <r>
          <rPr>
            <sz val="9"/>
            <color indexed="81"/>
            <rFont val="Tahoma"/>
            <family val="2"/>
          </rPr>
          <t xml:space="preserve">
Les heures supplémentaires ne se comptent qu'à partir de la 45ème heure hebdomadaire!
Exemple: pour une mensualisation de 50 heures hebdomadaires (soit 45 heures normales + 5 heures supplémentaires) du lundi au vendredi à raison de 10 heures par jour, le tableau sera rempli comme ceci:
                       Heures de base                       Heures supplémentaires
Lundi                      10,00 hrs                                      
Mardi                      10,00 hrs
Mercredi                  10,00 hrs      
Jeudi                      10,00 hrs
Vendredi                 5,00 hrs                                   5,00 hrs supp.
</t>
        </r>
      </text>
    </comment>
  </commentList>
</comments>
</file>

<file path=xl/sharedStrings.xml><?xml version="1.0" encoding="utf-8"?>
<sst xmlns="http://schemas.openxmlformats.org/spreadsheetml/2006/main" count="115" uniqueCount="99">
  <si>
    <t>Élements de la mensualisation</t>
  </si>
  <si>
    <t>Salaire horaire:</t>
  </si>
  <si>
    <t>Taux de majoration des heures supplémentaires:</t>
  </si>
  <si>
    <t>La majoration des heures supplémentaires contractuelles est-elle mensualisée?</t>
  </si>
  <si>
    <t>OUI</t>
  </si>
  <si>
    <t>NON</t>
  </si>
  <si>
    <t xml:space="preserve">Date </t>
  </si>
  <si>
    <t>Hrs supp.</t>
  </si>
  <si>
    <t>TOTAL</t>
  </si>
  <si>
    <t>Hrs de base</t>
  </si>
  <si>
    <t>Rappel: les congés payés de l'année en cours se calculent au 31 mai</t>
  </si>
  <si>
    <t>et sont payables à partir de la rémunération du mois de juin)</t>
  </si>
  <si>
    <t>Salaire:</t>
  </si>
  <si>
    <t>Nombre d'heures à déclarer:</t>
  </si>
  <si>
    <t xml:space="preserve">Vous remplissez ce tableau avec des montants </t>
  </si>
  <si>
    <t>BRUTS</t>
  </si>
  <si>
    <t>NETS</t>
  </si>
  <si>
    <t>Nbre d'heures mensualisées :</t>
  </si>
  <si>
    <t>Nbre d'hrs supp. Mensualisées:</t>
  </si>
  <si>
    <t>Résidez-vous en Alsace-Moselle?</t>
  </si>
  <si>
    <t>TOTAL À DÉCLARER en net (déclaration pajemploi habituelle)</t>
  </si>
  <si>
    <t>ACTIVITÉ PARTIELLE en net (dispositif exceptionnel pajemploi)</t>
  </si>
  <si>
    <t>Nbre d'heures normales:</t>
  </si>
  <si>
    <t>Montant de l'activité partielle:</t>
  </si>
  <si>
    <t>Montant du don solidaire:</t>
  </si>
  <si>
    <r>
      <t>Somme à déclarer (</t>
    </r>
    <r>
      <rPr>
        <sz val="14"/>
        <color rgb="FFFF0000"/>
        <rFont val="Arial"/>
        <family val="2"/>
      </rPr>
      <t>*</t>
    </r>
    <r>
      <rPr>
        <sz val="11"/>
        <color theme="1"/>
        <rFont val="Arial"/>
        <family val="2"/>
      </rPr>
      <t>):</t>
    </r>
  </si>
  <si>
    <t xml:space="preserve"> l'activité partielle; la différence peut être versée en tant que don solidaire.)</t>
  </si>
  <si>
    <r>
      <rPr>
        <sz val="14"/>
        <color rgb="FFFF0000"/>
        <rFont val="Arial"/>
        <family val="2"/>
      </rPr>
      <t>*</t>
    </r>
    <r>
      <rPr>
        <i/>
        <sz val="10"/>
        <color theme="1"/>
        <rFont val="Arial"/>
        <family val="2"/>
      </rPr>
      <t>(La somme est à indiquer telle quelle; pajemploi calculera 80% de cette somme</t>
    </r>
    <r>
      <rPr>
        <sz val="11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au titre de</t>
    </r>
  </si>
  <si>
    <t>mais devant être payées</t>
  </si>
  <si>
    <t>Montant de la majoration:</t>
  </si>
  <si>
    <t>FORMULES</t>
  </si>
  <si>
    <t>HS contrat</t>
  </si>
  <si>
    <t>Nbre</t>
  </si>
  <si>
    <t>Tarif horaire</t>
  </si>
  <si>
    <t>Mensu</t>
  </si>
  <si>
    <t>Chiffre mag.</t>
  </si>
  <si>
    <t>Total:</t>
  </si>
  <si>
    <t>MENSUALISATION</t>
  </si>
  <si>
    <t>mensu / nbre h potentielles</t>
  </si>
  <si>
    <t xml:space="preserve">INDEMNITÉ CP 1/12ème </t>
  </si>
  <si>
    <t>en net</t>
  </si>
  <si>
    <t>net</t>
  </si>
  <si>
    <t>Nbre d'hrs potentielles</t>
  </si>
  <si>
    <t>(= les hrs qui auraient été</t>
  </si>
  <si>
    <t>Hrs non effectuées</t>
  </si>
  <si>
    <t xml:space="preserve">(Jours fériés, congés, </t>
  </si>
  <si>
    <t>semaines déduites…)</t>
  </si>
  <si>
    <t>selon le contrat</t>
  </si>
  <si>
    <t>Hrs travaillées</t>
  </si>
  <si>
    <t xml:space="preserve">effectuées s'il n'y avait pas eu </t>
  </si>
  <si>
    <t>de jrs fériés, sem déduites…)</t>
  </si>
  <si>
    <t>Absences à</t>
  </si>
  <si>
    <t>déduire</t>
  </si>
  <si>
    <t>(maladie, convenance</t>
  </si>
  <si>
    <t>personnelle…)</t>
  </si>
  <si>
    <t>Nbre d'hrs complémentaires:</t>
  </si>
  <si>
    <t>Nbre d'hrs supplémentaires:</t>
  </si>
  <si>
    <t>Si les hrs complémentaires sont majorées au contrat, indiquez le taux de majoration:</t>
  </si>
  <si>
    <t>Nbre d'heures supp./compl. :</t>
  </si>
  <si>
    <t>(formule de calcul : mensualisation - ((mensualisation / nbre d'heures potentielles) x nbre hrs absence)+CP 1/12ème+ hrs supp. &amp; compl. Au-delà du contrat)</t>
  </si>
  <si>
    <t>SALAIRE HORAIRE DU MOIS</t>
  </si>
  <si>
    <t>Hrs compl.</t>
  </si>
  <si>
    <t>DÉDUCTION</t>
  </si>
  <si>
    <t>Heures effectuées au-delà du contrat</t>
  </si>
  <si>
    <t>TOTAL (en net)</t>
  </si>
  <si>
    <r>
      <t xml:space="preserve">Heures effectuées </t>
    </r>
    <r>
      <rPr>
        <b/>
        <u/>
        <sz val="11"/>
        <color theme="1"/>
        <rFont val="Arial"/>
        <family val="2"/>
      </rPr>
      <t>au-delà du contrat:</t>
    </r>
  </si>
  <si>
    <t>lundi 1er juin</t>
  </si>
  <si>
    <t>mardi 2 juin</t>
  </si>
  <si>
    <t>mercredi 3 juin</t>
  </si>
  <si>
    <t>jeudi 4 juin</t>
  </si>
  <si>
    <t>vendredi 5 juin</t>
  </si>
  <si>
    <t>samedi 6 juin</t>
  </si>
  <si>
    <t>dimanche 7 juin</t>
  </si>
  <si>
    <t>lundi 8 juin</t>
  </si>
  <si>
    <t>mardi 9 juin</t>
  </si>
  <si>
    <t>mercredi 10 juin</t>
  </si>
  <si>
    <t>jeudi 11 juin</t>
  </si>
  <si>
    <t>vendredi 12 juin</t>
  </si>
  <si>
    <t>samedi 13 juin</t>
  </si>
  <si>
    <t>dimanche 14 juin</t>
  </si>
  <si>
    <t>lundi 15 juin</t>
  </si>
  <si>
    <t>mardi 16 juin</t>
  </si>
  <si>
    <t>mercredi 17 juin</t>
  </si>
  <si>
    <t>jeudi 18 juin</t>
  </si>
  <si>
    <t>vendredi 19 juin</t>
  </si>
  <si>
    <t>samedi 20 juin</t>
  </si>
  <si>
    <t>dimanche 21 juin</t>
  </si>
  <si>
    <t>lundi 22 juin</t>
  </si>
  <si>
    <t>mardi 23 juin</t>
  </si>
  <si>
    <t>mercredi 24 juin</t>
  </si>
  <si>
    <t>jeudi 25 juin</t>
  </si>
  <si>
    <t>vendredi 26 juin</t>
  </si>
  <si>
    <t>samedi 27 juin</t>
  </si>
  <si>
    <t>dimanche 28 juin</t>
  </si>
  <si>
    <t>lundi 29 juin</t>
  </si>
  <si>
    <t>mardi 30 juin</t>
  </si>
  <si>
    <t>Indemnité de congés payés versée au mois de juin 2020</t>
  </si>
  <si>
    <t>AIDE AU CALCUL DE L'ACTIVITÉ PARTIELLE JUIN 2020</t>
  </si>
  <si>
    <t>Copyright juin 2020 - Tous droits réservés à la CSAFAM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</si>
</sst>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[$-F800]dddd\,\ mmmm\ dd\,\ yyyy"/>
    <numFmt numFmtId="165" formatCode="0.00&quot; hrs&quot;"/>
    <numFmt numFmtId="166" formatCode="_-* #,##0.00\ [$€-40C]_-;\-* #,##0.00\ [$€-40C]_-;_-* &quot;-&quot;??\ [$€-40C]_-;_-@_-"/>
    <numFmt numFmtId="167" formatCode="#,##0.00\ &quot;€&quot;"/>
    <numFmt numFmtId="168" formatCode="#,##0.0000\ &quot;€&quot;"/>
    <numFmt numFmtId="169" formatCode="_-* #,##0.0000\ [$€-40C]_-;\-* #,##0.0000\ [$€-40C]_-;_-* &quot;-&quot;????\ [$€-40C]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color indexed="81"/>
      <name val="Tahoma"/>
      <family val="2"/>
    </font>
    <font>
      <sz val="11"/>
      <color rgb="FFFF0000"/>
      <name val="Arial"/>
      <family val="2"/>
    </font>
    <font>
      <i/>
      <sz val="9"/>
      <color theme="1"/>
      <name val="Arial"/>
      <family val="2"/>
    </font>
    <font>
      <b/>
      <sz val="18"/>
      <color theme="1"/>
      <name val="Arial"/>
      <family val="2"/>
    </font>
    <font>
      <b/>
      <u/>
      <sz val="9"/>
      <color indexed="81"/>
      <name val="Tahoma"/>
      <family val="2"/>
    </font>
    <font>
      <b/>
      <sz val="11"/>
      <color rgb="FFFF0000"/>
      <name val="Arial"/>
      <family val="2"/>
    </font>
    <font>
      <i/>
      <sz val="10"/>
      <color theme="1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sz val="14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u/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locked="0" hidden="1"/>
    </xf>
    <xf numFmtId="0" fontId="11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3" fillId="0" borderId="0" xfId="0" applyFont="1" applyProtection="1">
      <protection hidden="1"/>
    </xf>
    <xf numFmtId="165" fontId="2" fillId="2" borderId="0" xfId="0" applyNumberFormat="1" applyFont="1" applyFill="1" applyAlignment="1" applyProtection="1">
      <alignment horizontal="center"/>
      <protection locked="0" hidden="1"/>
    </xf>
    <xf numFmtId="0" fontId="2" fillId="0" borderId="0" xfId="0" applyFont="1" applyAlignment="1" applyProtection="1">
      <protection hidden="1"/>
    </xf>
    <xf numFmtId="44" fontId="2" fillId="0" borderId="0" xfId="1" applyFont="1" applyAlignment="1" applyProtection="1">
      <alignment horizontal="center"/>
      <protection hidden="1"/>
    </xf>
    <xf numFmtId="9" fontId="2" fillId="2" borderId="0" xfId="2" applyFont="1" applyFill="1" applyAlignment="1" applyProtection="1">
      <alignment horizontal="center"/>
      <protection locked="0"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166" fontId="2" fillId="2" borderId="0" xfId="1" applyNumberFormat="1" applyFont="1" applyFill="1" applyProtection="1">
      <protection locked="0" hidden="1"/>
    </xf>
    <xf numFmtId="0" fontId="2" fillId="0" borderId="8" xfId="0" applyFont="1" applyBorder="1" applyProtection="1">
      <protection hidden="1"/>
    </xf>
    <xf numFmtId="164" fontId="2" fillId="0" borderId="9" xfId="0" applyNumberFormat="1" applyFont="1" applyBorder="1" applyAlignment="1" applyProtection="1">
      <alignment horizontal="right"/>
      <protection hidden="1"/>
    </xf>
    <xf numFmtId="0" fontId="2" fillId="0" borderId="4" xfId="0" applyFont="1" applyBorder="1" applyProtection="1">
      <protection hidden="1"/>
    </xf>
    <xf numFmtId="44" fontId="2" fillId="0" borderId="0" xfId="1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7" fillId="0" borderId="0" xfId="0" applyFont="1" applyBorder="1" applyProtection="1">
      <protection hidden="1"/>
    </xf>
    <xf numFmtId="0" fontId="2" fillId="0" borderId="5" xfId="0" applyFont="1" applyBorder="1" applyProtection="1">
      <protection hidden="1"/>
    </xf>
    <xf numFmtId="0" fontId="2" fillId="0" borderId="11" xfId="0" applyFont="1" applyBorder="1" applyProtection="1">
      <protection hidden="1"/>
    </xf>
    <xf numFmtId="0" fontId="2" fillId="0" borderId="9" xfId="0" applyFont="1" applyBorder="1" applyProtection="1">
      <protection hidden="1"/>
    </xf>
    <xf numFmtId="165" fontId="2" fillId="4" borderId="1" xfId="0" applyNumberFormat="1" applyFont="1" applyFill="1" applyBorder="1" applyAlignment="1" applyProtection="1">
      <alignment horizontal="center"/>
      <protection hidden="1"/>
    </xf>
    <xf numFmtId="165" fontId="14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12" fillId="0" borderId="4" xfId="0" applyFont="1" applyBorder="1" applyProtection="1">
      <protection hidden="1"/>
    </xf>
    <xf numFmtId="44" fontId="2" fillId="0" borderId="11" xfId="1" applyFont="1" applyBorder="1" applyProtection="1">
      <protection hidden="1"/>
    </xf>
    <xf numFmtId="165" fontId="2" fillId="5" borderId="1" xfId="0" applyNumberFormat="1" applyFont="1" applyFill="1" applyBorder="1" applyAlignment="1" applyProtection="1">
      <alignment horizontal="center"/>
      <protection hidden="1"/>
    </xf>
    <xf numFmtId="165" fontId="2" fillId="6" borderId="1" xfId="0" applyNumberFormat="1" applyFont="1" applyFill="1" applyBorder="1" applyAlignment="1" applyProtection="1">
      <alignment horizontal="center"/>
      <protection hidden="1"/>
    </xf>
    <xf numFmtId="0" fontId="2" fillId="4" borderId="4" xfId="0" applyFont="1" applyFill="1" applyBorder="1" applyAlignment="1" applyProtection="1">
      <alignment horizontal="center"/>
      <protection hidden="1"/>
    </xf>
    <xf numFmtId="0" fontId="2" fillId="4" borderId="5" xfId="0" applyFont="1" applyFill="1" applyBorder="1" applyAlignment="1" applyProtection="1">
      <alignment horizontal="center"/>
      <protection hidden="1"/>
    </xf>
    <xf numFmtId="0" fontId="2" fillId="4" borderId="6" xfId="0" applyFont="1" applyFill="1" applyBorder="1" applyAlignment="1" applyProtection="1">
      <alignment horizontal="center"/>
      <protection hidden="1"/>
    </xf>
    <xf numFmtId="0" fontId="2" fillId="4" borderId="7" xfId="0" applyFont="1" applyFill="1" applyBorder="1" applyAlignment="1" applyProtection="1">
      <alignment horizontal="center"/>
      <protection hidden="1"/>
    </xf>
    <xf numFmtId="0" fontId="2" fillId="7" borderId="8" xfId="0" applyFont="1" applyFill="1" applyBorder="1" applyProtection="1">
      <protection hidden="1"/>
    </xf>
    <xf numFmtId="164" fontId="2" fillId="7" borderId="9" xfId="0" applyNumberFormat="1" applyFont="1" applyFill="1" applyBorder="1" applyAlignment="1" applyProtection="1">
      <alignment horizontal="right"/>
      <protection hidden="1"/>
    </xf>
    <xf numFmtId="0" fontId="12" fillId="0" borderId="0" xfId="0" applyFont="1" applyProtection="1">
      <protection hidden="1"/>
    </xf>
    <xf numFmtId="44" fontId="2" fillId="0" borderId="0" xfId="1" applyFont="1" applyProtection="1">
      <protection hidden="1"/>
    </xf>
    <xf numFmtId="0" fontId="2" fillId="2" borderId="20" xfId="0" applyFont="1" applyFill="1" applyBorder="1" applyAlignment="1" applyProtection="1">
      <alignment horizontal="center"/>
      <protection locked="0" hidden="1"/>
    </xf>
    <xf numFmtId="0" fontId="2" fillId="0" borderId="21" xfId="0" applyFont="1" applyBorder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44" fontId="2" fillId="2" borderId="0" xfId="1" applyFont="1" applyFill="1" applyAlignment="1" applyProtection="1">
      <alignment horizontal="center" vertical="center"/>
      <protection locked="0" hidden="1"/>
    </xf>
    <xf numFmtId="44" fontId="2" fillId="3" borderId="19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3" borderId="22" xfId="0" applyFont="1" applyFill="1" applyBorder="1" applyAlignment="1" applyProtection="1">
      <alignment horizontal="center" vertical="center"/>
      <protection hidden="1"/>
    </xf>
    <xf numFmtId="0" fontId="24" fillId="5" borderId="1" xfId="0" applyFont="1" applyFill="1" applyBorder="1" applyAlignment="1" applyProtection="1">
      <alignment horizontal="center"/>
      <protection hidden="1"/>
    </xf>
    <xf numFmtId="0" fontId="24" fillId="6" borderId="1" xfId="0" applyFont="1" applyFill="1" applyBorder="1" applyAlignment="1" applyProtection="1">
      <alignment horizontal="center"/>
      <protection hidden="1"/>
    </xf>
    <xf numFmtId="0" fontId="24" fillId="4" borderId="1" xfId="0" applyFont="1" applyFill="1" applyBorder="1" applyAlignment="1" applyProtection="1">
      <alignment horizontal="center"/>
      <protection hidden="1"/>
    </xf>
    <xf numFmtId="165" fontId="24" fillId="9" borderId="1" xfId="0" applyNumberFormat="1" applyFont="1" applyFill="1" applyBorder="1" applyAlignment="1" applyProtection="1">
      <alignment horizontal="center" vertical="center"/>
      <protection locked="0" hidden="1"/>
    </xf>
    <xf numFmtId="165" fontId="2" fillId="9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165" fontId="2" fillId="10" borderId="1" xfId="0" applyNumberFormat="1" applyFont="1" applyFill="1" applyBorder="1" applyAlignment="1" applyProtection="1">
      <alignment horizontal="center" vertical="center"/>
      <protection locked="0"/>
    </xf>
    <xf numFmtId="165" fontId="2" fillId="9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65" fontId="2" fillId="2" borderId="0" xfId="0" applyNumberFormat="1" applyFont="1" applyFill="1" applyProtection="1">
      <protection locked="0"/>
    </xf>
    <xf numFmtId="0" fontId="25" fillId="0" borderId="4" xfId="0" applyFont="1" applyBorder="1" applyProtection="1">
      <protection hidden="1"/>
    </xf>
    <xf numFmtId="0" fontId="25" fillId="0" borderId="0" xfId="0" applyFont="1" applyBorder="1" applyProtection="1">
      <protection hidden="1"/>
    </xf>
    <xf numFmtId="165" fontId="25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44" fontId="2" fillId="3" borderId="0" xfId="1" applyFont="1" applyFill="1" applyBorder="1" applyProtection="1">
      <protection hidden="1"/>
    </xf>
    <xf numFmtId="10" fontId="2" fillId="2" borderId="0" xfId="0" applyNumberFormat="1" applyFont="1" applyFill="1" applyAlignment="1" applyProtection="1">
      <alignment horizontal="center"/>
      <protection locked="0"/>
    </xf>
    <xf numFmtId="44" fontId="13" fillId="3" borderId="0" xfId="1" applyFont="1" applyFill="1" applyBorder="1" applyProtection="1">
      <protection hidden="1"/>
    </xf>
    <xf numFmtId="0" fontId="23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9" fillId="0" borderId="5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0" fillId="6" borderId="0" xfId="0" applyFill="1" applyAlignment="1" applyProtection="1">
      <alignment horizontal="center" vertical="center"/>
      <protection hidden="1"/>
    </xf>
    <xf numFmtId="165" fontId="0" fillId="6" borderId="4" xfId="0" applyNumberFormat="1" applyFill="1" applyBorder="1" applyAlignment="1" applyProtection="1">
      <alignment horizontal="center" vertical="center"/>
      <protection hidden="1"/>
    </xf>
    <xf numFmtId="44" fontId="0" fillId="6" borderId="0" xfId="1" applyFont="1" applyFill="1" applyBorder="1" applyAlignment="1" applyProtection="1">
      <alignment horizontal="center" vertical="center"/>
      <protection hidden="1"/>
    </xf>
    <xf numFmtId="0" fontId="0" fillId="6" borderId="0" xfId="0" applyFill="1" applyBorder="1" applyAlignment="1" applyProtection="1">
      <alignment horizontal="center" vertical="center"/>
      <protection hidden="1"/>
    </xf>
    <xf numFmtId="44" fontId="19" fillId="6" borderId="5" xfId="1" applyFont="1" applyFill="1" applyBorder="1" applyAlignment="1" applyProtection="1">
      <alignment horizontal="center" vertical="center"/>
      <protection hidden="1"/>
    </xf>
    <xf numFmtId="168" fontId="0" fillId="6" borderId="4" xfId="0" applyNumberFormat="1" applyFill="1" applyBorder="1" applyAlignment="1" applyProtection="1">
      <alignment horizontal="center" vertical="center"/>
      <protection hidden="1"/>
    </xf>
    <xf numFmtId="168" fontId="0" fillId="6" borderId="0" xfId="1" applyNumberFormat="1" applyFont="1" applyFill="1" applyBorder="1" applyAlignment="1" applyProtection="1">
      <alignment horizontal="center" vertical="center"/>
      <protection hidden="1"/>
    </xf>
    <xf numFmtId="168" fontId="19" fillId="6" borderId="5" xfId="0" applyNumberFormat="1" applyFont="1" applyFill="1" applyBorder="1" applyAlignment="1" applyProtection="1">
      <alignment horizontal="center" vertical="center"/>
      <protection hidden="1"/>
    </xf>
    <xf numFmtId="169" fontId="0" fillId="6" borderId="0" xfId="1" applyNumberFormat="1" applyFont="1" applyFill="1" applyBorder="1" applyAlignment="1" applyProtection="1">
      <alignment horizontal="center" vertical="center"/>
      <protection hidden="1"/>
    </xf>
    <xf numFmtId="44" fontId="0" fillId="6" borderId="5" xfId="1" applyFont="1" applyFill="1" applyBorder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165" fontId="0" fillId="4" borderId="4" xfId="0" applyNumberFormat="1" applyFill="1" applyBorder="1" applyAlignment="1" applyProtection="1">
      <alignment horizontal="center" vertical="center"/>
      <protection hidden="1"/>
    </xf>
    <xf numFmtId="44" fontId="0" fillId="4" borderId="0" xfId="1" applyFont="1" applyFill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horizontal="center" vertical="center"/>
      <protection hidden="1"/>
    </xf>
    <xf numFmtId="44" fontId="19" fillId="4" borderId="5" xfId="1" applyFont="1" applyFill="1" applyBorder="1" applyAlignment="1" applyProtection="1">
      <alignment horizontal="center" vertical="center"/>
      <protection hidden="1"/>
    </xf>
    <xf numFmtId="168" fontId="0" fillId="4" borderId="4" xfId="0" applyNumberFormat="1" applyFill="1" applyBorder="1" applyAlignment="1" applyProtection="1">
      <alignment horizontal="center" vertical="center"/>
      <protection hidden="1"/>
    </xf>
    <xf numFmtId="168" fontId="0" fillId="4" borderId="0" xfId="1" applyNumberFormat="1" applyFont="1" applyFill="1" applyBorder="1" applyAlignment="1" applyProtection="1">
      <alignment horizontal="center" vertical="center"/>
      <protection hidden="1"/>
    </xf>
    <xf numFmtId="168" fontId="19" fillId="4" borderId="5" xfId="0" applyNumberFormat="1" applyFont="1" applyFill="1" applyBorder="1" applyAlignment="1" applyProtection="1">
      <alignment horizontal="center" vertical="center"/>
      <protection hidden="1"/>
    </xf>
    <xf numFmtId="169" fontId="0" fillId="4" borderId="0" xfId="1" applyNumberFormat="1" applyFont="1" applyFill="1" applyBorder="1" applyAlignment="1" applyProtection="1">
      <alignment horizontal="center" vertical="center"/>
      <protection hidden="1"/>
    </xf>
    <xf numFmtId="44" fontId="0" fillId="4" borderId="5" xfId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6" xfId="0" applyFont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0" fontId="20" fillId="8" borderId="11" xfId="0" applyFont="1" applyFill="1" applyBorder="1" applyAlignment="1" applyProtection="1">
      <alignment horizontal="center" vertical="center"/>
      <protection hidden="1"/>
    </xf>
    <xf numFmtId="44" fontId="20" fillId="8" borderId="7" xfId="0" applyNumberFormat="1" applyFont="1" applyFill="1" applyBorder="1" applyAlignment="1" applyProtection="1">
      <alignment horizontal="center" vertical="center"/>
      <protection hidden="1"/>
    </xf>
    <xf numFmtId="0" fontId="21" fillId="0" borderId="11" xfId="0" applyFont="1" applyBorder="1" applyAlignment="1" applyProtection="1">
      <alignment horizontal="center" vertical="center"/>
      <protection hidden="1"/>
    </xf>
    <xf numFmtId="0" fontId="20" fillId="0" borderId="7" xfId="0" applyFont="1" applyBorder="1" applyAlignment="1" applyProtection="1">
      <alignment horizontal="center" vertical="center"/>
      <protection hidden="1"/>
    </xf>
    <xf numFmtId="44" fontId="20" fillId="0" borderId="11" xfId="0" applyNumberFormat="1" applyFont="1" applyBorder="1" applyAlignment="1" applyProtection="1">
      <alignment horizontal="center" vertical="center"/>
      <protection hidden="1"/>
    </xf>
    <xf numFmtId="44" fontId="20" fillId="0" borderId="7" xfId="0" applyNumberFormat="1" applyFont="1" applyBorder="1" applyAlignment="1" applyProtection="1">
      <alignment horizontal="center" vertical="center"/>
      <protection hidden="1"/>
    </xf>
    <xf numFmtId="0" fontId="26" fillId="0" borderId="5" xfId="0" applyFont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165" fontId="0" fillId="2" borderId="0" xfId="0" applyNumberFormat="1" applyFill="1" applyBorder="1" applyAlignment="1" applyProtection="1">
      <alignment horizontal="center" vertical="center"/>
      <protection hidden="1"/>
    </xf>
    <xf numFmtId="167" fontId="0" fillId="2" borderId="0" xfId="0" applyNumberForma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167" fontId="0" fillId="2" borderId="5" xfId="1" applyNumberFormat="1" applyFont="1" applyFill="1" applyBorder="1" applyAlignment="1" applyProtection="1">
      <alignment horizontal="center" vertical="center"/>
      <protection hidden="1"/>
    </xf>
    <xf numFmtId="0" fontId="19" fillId="0" borderId="4" xfId="0" applyFont="1" applyBorder="1" applyAlignment="1" applyProtection="1">
      <alignment horizontal="center" vertical="center"/>
      <protection hidden="1"/>
    </xf>
    <xf numFmtId="0" fontId="0" fillId="5" borderId="4" xfId="0" applyFill="1" applyBorder="1" applyAlignment="1" applyProtection="1">
      <alignment horizontal="center" vertical="center"/>
      <protection hidden="1"/>
    </xf>
    <xf numFmtId="165" fontId="0" fillId="5" borderId="0" xfId="0" applyNumberFormat="1" applyFill="1" applyBorder="1" applyAlignment="1" applyProtection="1">
      <alignment horizontal="center" vertical="center"/>
      <protection hidden="1"/>
    </xf>
    <xf numFmtId="167" fontId="0" fillId="5" borderId="0" xfId="0" applyNumberForma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center" vertical="center"/>
      <protection hidden="1"/>
    </xf>
    <xf numFmtId="167" fontId="0" fillId="5" borderId="5" xfId="1" applyNumberFormat="1" applyFont="1" applyFill="1" applyBorder="1" applyAlignment="1" applyProtection="1">
      <alignment horizontal="center" vertical="center"/>
      <protection hidden="1"/>
    </xf>
    <xf numFmtId="44" fontId="0" fillId="0" borderId="4" xfId="1" applyFont="1" applyBorder="1" applyAlignment="1" applyProtection="1">
      <alignment horizontal="center" vertical="center"/>
      <protection hidden="1"/>
    </xf>
    <xf numFmtId="44" fontId="0" fillId="0" borderId="5" xfId="1" applyFont="1" applyBorder="1" applyAlignment="1" applyProtection="1">
      <alignment horizontal="center" vertical="center"/>
      <protection hidden="1"/>
    </xf>
    <xf numFmtId="0" fontId="20" fillId="0" borderId="4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0" fillId="10" borderId="0" xfId="0" applyFont="1" applyFill="1" applyBorder="1" applyAlignment="1" applyProtection="1">
      <alignment horizontal="center" vertical="center"/>
      <protection hidden="1"/>
    </xf>
    <xf numFmtId="167" fontId="0" fillId="10" borderId="5" xfId="0" applyNumberFormat="1" applyFont="1" applyFill="1" applyBorder="1" applyAlignment="1" applyProtection="1">
      <alignment horizontal="center" vertical="center"/>
      <protection hidden="1"/>
    </xf>
    <xf numFmtId="0" fontId="0" fillId="0" borderId="6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7" xfId="0" applyBorder="1" applyProtection="1">
      <protection hidden="1"/>
    </xf>
    <xf numFmtId="0" fontId="8" fillId="6" borderId="6" xfId="0" applyFont="1" applyFill="1" applyBorder="1" applyAlignment="1" applyProtection="1">
      <alignment horizontal="center"/>
      <protection hidden="1"/>
    </xf>
    <xf numFmtId="0" fontId="8" fillId="6" borderId="7" xfId="0" applyFont="1" applyFill="1" applyBorder="1" applyAlignment="1" applyProtection="1">
      <alignment horizontal="center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8" fillId="5" borderId="4" xfId="0" applyFont="1" applyFill="1" applyBorder="1" applyAlignment="1" applyProtection="1">
      <alignment horizontal="center"/>
      <protection hidden="1"/>
    </xf>
    <xf numFmtId="0" fontId="8" fillId="5" borderId="5" xfId="0" applyFont="1" applyFill="1" applyBorder="1" applyAlignment="1" applyProtection="1">
      <alignment horizontal="center"/>
      <protection hidden="1"/>
    </xf>
    <xf numFmtId="0" fontId="2" fillId="5" borderId="2" xfId="0" applyFont="1" applyFill="1" applyBorder="1" applyAlignment="1" applyProtection="1">
      <alignment horizontal="center"/>
      <protection hidden="1"/>
    </xf>
    <xf numFmtId="0" fontId="2" fillId="5" borderId="3" xfId="0" applyFont="1" applyFill="1" applyBorder="1" applyAlignment="1" applyProtection="1">
      <alignment horizontal="center"/>
      <protection hidden="1"/>
    </xf>
    <xf numFmtId="0" fontId="2" fillId="6" borderId="2" xfId="0" applyFont="1" applyFill="1" applyBorder="1" applyAlignment="1" applyProtection="1">
      <alignment horizontal="center"/>
      <protection hidden="1"/>
    </xf>
    <xf numFmtId="0" fontId="2" fillId="6" borderId="3" xfId="0" applyFont="1" applyFill="1" applyBorder="1" applyAlignment="1" applyProtection="1">
      <alignment horizontal="center"/>
      <protection hidden="1"/>
    </xf>
    <xf numFmtId="0" fontId="2" fillId="6" borderId="4" xfId="0" applyFont="1" applyFill="1" applyBorder="1" applyAlignment="1" applyProtection="1">
      <alignment horizontal="center"/>
      <protection hidden="1"/>
    </xf>
    <xf numFmtId="0" fontId="2" fillId="6" borderId="5" xfId="0" applyFont="1" applyFill="1" applyBorder="1" applyAlignment="1" applyProtection="1">
      <alignment horizontal="center"/>
      <protection hidden="1"/>
    </xf>
    <xf numFmtId="0" fontId="8" fillId="6" borderId="4" xfId="0" applyFont="1" applyFill="1" applyBorder="1" applyAlignment="1" applyProtection="1">
      <alignment horizontal="center"/>
      <protection hidden="1"/>
    </xf>
    <xf numFmtId="0" fontId="8" fillId="6" borderId="5" xfId="0" applyFont="1" applyFill="1" applyBorder="1" applyAlignment="1" applyProtection="1">
      <alignment horizontal="center"/>
      <protection hidden="1"/>
    </xf>
    <xf numFmtId="0" fontId="3" fillId="0" borderId="8" xfId="0" applyFont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8" fillId="5" borderId="6" xfId="0" applyFont="1" applyFill="1" applyBorder="1" applyAlignment="1" applyProtection="1">
      <alignment horizontal="center"/>
      <protection hidden="1"/>
    </xf>
    <xf numFmtId="0" fontId="8" fillId="5" borderId="7" xfId="0" applyFont="1" applyFill="1" applyBorder="1" applyAlignment="1" applyProtection="1">
      <alignment horizontal="center"/>
      <protection hidden="1"/>
    </xf>
    <xf numFmtId="0" fontId="2" fillId="4" borderId="4" xfId="0" applyFont="1" applyFill="1" applyBorder="1" applyAlignment="1" applyProtection="1">
      <alignment horizontal="center"/>
      <protection hidden="1"/>
    </xf>
    <xf numFmtId="0" fontId="2" fillId="4" borderId="5" xfId="0" applyFont="1" applyFill="1" applyBorder="1" applyAlignment="1" applyProtection="1">
      <alignment horizont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9" fillId="0" borderId="17" xfId="0" applyFont="1" applyBorder="1" applyAlignment="1" applyProtection="1">
      <alignment horizontal="center" vertical="center"/>
      <protection hidden="1"/>
    </xf>
    <xf numFmtId="0" fontId="2" fillId="9" borderId="2" xfId="0" applyFont="1" applyFill="1" applyBorder="1" applyAlignment="1" applyProtection="1">
      <alignment horizontal="center" vertical="center"/>
      <protection hidden="1"/>
    </xf>
    <xf numFmtId="0" fontId="2" fillId="9" borderId="3" xfId="0" applyFont="1" applyFill="1" applyBorder="1" applyAlignment="1" applyProtection="1">
      <alignment horizontal="center" vertical="center"/>
      <protection hidden="1"/>
    </xf>
    <xf numFmtId="0" fontId="2" fillId="9" borderId="4" xfId="0" applyFont="1" applyFill="1" applyBorder="1" applyAlignment="1" applyProtection="1">
      <alignment horizontal="center" vertical="center"/>
      <protection hidden="1"/>
    </xf>
    <xf numFmtId="0" fontId="2" fillId="9" borderId="5" xfId="0" applyFont="1" applyFill="1" applyBorder="1" applyAlignment="1" applyProtection="1">
      <alignment horizontal="center" vertical="center"/>
      <protection hidden="1"/>
    </xf>
    <xf numFmtId="0" fontId="8" fillId="9" borderId="4" xfId="0" applyFont="1" applyFill="1" applyBorder="1" applyAlignment="1" applyProtection="1">
      <alignment horizontal="center" vertical="center"/>
      <protection hidden="1"/>
    </xf>
    <xf numFmtId="0" fontId="8" fillId="9" borderId="5" xfId="0" applyFont="1" applyFill="1" applyBorder="1" applyAlignment="1" applyProtection="1">
      <alignment horizontal="center" vertical="center"/>
      <protection hidden="1"/>
    </xf>
    <xf numFmtId="0" fontId="8" fillId="9" borderId="6" xfId="0" applyFont="1" applyFill="1" applyBorder="1" applyAlignment="1" applyProtection="1">
      <alignment horizontal="center" vertical="center"/>
      <protection hidden="1"/>
    </xf>
    <xf numFmtId="0" fontId="8" fillId="9" borderId="7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10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18" fillId="0" borderId="2" xfId="0" applyFont="1" applyBorder="1" applyAlignment="1" applyProtection="1">
      <alignment horizontal="center"/>
      <protection hidden="1"/>
    </xf>
    <xf numFmtId="0" fontId="18" fillId="0" borderId="3" xfId="0" applyFont="1" applyBorder="1" applyAlignment="1" applyProtection="1">
      <alignment horizontal="center"/>
      <protection hidden="1"/>
    </xf>
    <xf numFmtId="0" fontId="18" fillId="0" borderId="2" xfId="0" applyFont="1" applyBorder="1" applyAlignment="1" applyProtection="1">
      <alignment horizontal="center" vertical="center"/>
      <protection hidden="1"/>
    </xf>
    <xf numFmtId="0" fontId="18" fillId="0" borderId="10" xfId="0" applyFont="1" applyBorder="1" applyAlignment="1" applyProtection="1">
      <alignment horizontal="center" vertical="center"/>
      <protection hidden="1"/>
    </xf>
    <xf numFmtId="0" fontId="18" fillId="0" borderId="3" xfId="0" applyFont="1" applyBorder="1" applyAlignment="1" applyProtection="1">
      <alignment horizontal="center" vertical="center"/>
      <protection hidden="1"/>
    </xf>
    <xf numFmtId="0" fontId="18" fillId="0" borderId="1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2" fillId="11" borderId="8" xfId="0" applyFont="1" applyFill="1" applyBorder="1" applyProtection="1">
      <protection hidden="1"/>
    </xf>
    <xf numFmtId="164" fontId="2" fillId="11" borderId="9" xfId="0" applyNumberFormat="1" applyFont="1" applyFill="1" applyBorder="1" applyAlignment="1" applyProtection="1">
      <alignment horizontal="right"/>
      <protection hidden="1"/>
    </xf>
    <xf numFmtId="0" fontId="2" fillId="3" borderId="8" xfId="0" applyFont="1" applyFill="1" applyBorder="1" applyProtection="1">
      <protection hidden="1"/>
    </xf>
    <xf numFmtId="164" fontId="2" fillId="3" borderId="9" xfId="0" applyNumberFormat="1" applyFont="1" applyFill="1" applyBorder="1" applyAlignment="1" applyProtection="1">
      <alignment horizontal="right"/>
      <protection hidden="1"/>
    </xf>
    <xf numFmtId="165" fontId="2" fillId="7" borderId="1" xfId="0" applyNumberFormat="1" applyFont="1" applyFill="1" applyBorder="1" applyAlignment="1" applyProtection="1">
      <alignment horizontal="center"/>
      <protection locked="0"/>
    </xf>
    <xf numFmtId="165" fontId="2" fillId="5" borderId="1" xfId="0" applyNumberFormat="1" applyFont="1" applyFill="1" applyBorder="1" applyAlignment="1" applyProtection="1">
      <alignment horizontal="center"/>
      <protection locked="0"/>
    </xf>
    <xf numFmtId="165" fontId="2" fillId="6" borderId="1" xfId="0" applyNumberFormat="1" applyFont="1" applyFill="1" applyBorder="1" applyAlignment="1" applyProtection="1">
      <alignment horizontal="center"/>
      <protection locked="0"/>
    </xf>
    <xf numFmtId="165" fontId="2" fillId="4" borderId="1" xfId="0" applyNumberFormat="1" applyFont="1" applyFill="1" applyBorder="1" applyAlignment="1" applyProtection="1">
      <alignment horizontal="center"/>
      <protection locked="0"/>
    </xf>
    <xf numFmtId="165" fontId="2" fillId="7" borderId="1" xfId="0" applyNumberFormat="1" applyFont="1" applyFill="1" applyBorder="1" applyAlignment="1" applyProtection="1">
      <alignment horizontal="center"/>
      <protection hidden="1"/>
    </xf>
    <xf numFmtId="165" fontId="2" fillId="11" borderId="1" xfId="0" applyNumberFormat="1" applyFont="1" applyFill="1" applyBorder="1" applyAlignment="1" applyProtection="1">
      <alignment horizontal="center"/>
      <protection hidden="1"/>
    </xf>
    <xf numFmtId="165" fontId="2" fillId="11" borderId="1" xfId="0" applyNumberFormat="1" applyFont="1" applyFill="1" applyBorder="1" applyAlignment="1" applyProtection="1">
      <alignment horizontal="center" vertical="center"/>
      <protection hidden="1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130176</xdr:rowOff>
    </xdr:from>
    <xdr:to>
      <xdr:col>6</xdr:col>
      <xdr:colOff>546034</xdr:colOff>
      <xdr:row>8</xdr:row>
      <xdr:rowOff>44450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BB50F3A-FEDB-4323-8735-CA257AA61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130176"/>
          <a:ext cx="4853451" cy="1427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55"/>
  <sheetViews>
    <sheetView tabSelected="1" zoomScaleNormal="100" workbookViewId="0"/>
  </sheetViews>
  <sheetFormatPr baseColWidth="10" defaultRowHeight="14.25" x14ac:dyDescent="0.2"/>
  <cols>
    <col min="1" max="1" width="5.7109375" style="1" customWidth="1"/>
    <col min="2" max="2" width="11.42578125" style="1"/>
    <col min="3" max="4" width="12.7109375" style="1" customWidth="1"/>
    <col min="5" max="6" width="11.28515625" style="1" customWidth="1"/>
    <col min="7" max="8" width="11.7109375" style="1" customWidth="1"/>
    <col min="9" max="10" width="10.7109375" style="40" customWidth="1"/>
    <col min="11" max="12" width="11.42578125" style="1"/>
    <col min="13" max="14" width="10.7109375" style="1" customWidth="1"/>
    <col min="15" max="16" width="11.42578125" style="1"/>
    <col min="17" max="17" width="10.7109375" style="1" customWidth="1"/>
    <col min="18" max="16384" width="11.42578125" style="1"/>
  </cols>
  <sheetData>
    <row r="2" spans="1:18" ht="15" thickBot="1" x14ac:dyDescent="0.25"/>
    <row r="3" spans="1:18" ht="15" customHeight="1" thickTop="1" x14ac:dyDescent="0.2">
      <c r="H3" s="146" t="s">
        <v>97</v>
      </c>
      <c r="I3" s="147"/>
      <c r="J3" s="147"/>
      <c r="K3" s="147"/>
      <c r="L3" s="147"/>
      <c r="M3" s="147"/>
      <c r="N3" s="147"/>
      <c r="O3" s="147"/>
      <c r="P3" s="147"/>
      <c r="Q3" s="148"/>
    </row>
    <row r="4" spans="1:18" ht="15" customHeight="1" thickBot="1" x14ac:dyDescent="0.25">
      <c r="H4" s="149"/>
      <c r="I4" s="150"/>
      <c r="J4" s="150"/>
      <c r="K4" s="150"/>
      <c r="L4" s="150"/>
      <c r="M4" s="150"/>
      <c r="N4" s="150"/>
      <c r="O4" s="150"/>
      <c r="P4" s="150"/>
      <c r="Q4" s="151"/>
    </row>
    <row r="5" spans="1:18" ht="15" thickTop="1" x14ac:dyDescent="0.2"/>
    <row r="6" spans="1:18" ht="15" x14ac:dyDescent="0.25">
      <c r="H6" s="1" t="s">
        <v>19</v>
      </c>
      <c r="L6" s="3"/>
      <c r="M6" s="4" t="str">
        <f>IF(L6="","ATTENTION! Cette case est vide!","")</f>
        <v>ATTENTION! Cette case est vide!</v>
      </c>
      <c r="R6" s="5">
        <f>IF(L6="OUI",0.7651,0.7801)</f>
        <v>0.78010000000000002</v>
      </c>
    </row>
    <row r="7" spans="1:18" ht="15" x14ac:dyDescent="0.25">
      <c r="L7" s="2"/>
      <c r="M7" s="4"/>
      <c r="R7" s="5">
        <f>IF(L6="OUI",0.8782,0.8932)</f>
        <v>0.89319999999999999</v>
      </c>
    </row>
    <row r="8" spans="1:18" ht="15" x14ac:dyDescent="0.25">
      <c r="H8" s="1" t="s">
        <v>14</v>
      </c>
      <c r="L8" s="3"/>
      <c r="M8" s="4" t="str">
        <f>IF(L8="","ATTENTION! Cette case est vide!","")</f>
        <v>ATTENTION! Cette case est vide!</v>
      </c>
    </row>
    <row r="11" spans="1:18" ht="15" x14ac:dyDescent="0.25">
      <c r="A11" s="6" t="s">
        <v>0</v>
      </c>
    </row>
    <row r="12" spans="1:18" x14ac:dyDescent="0.2">
      <c r="A12" s="160" t="s">
        <v>17</v>
      </c>
      <c r="B12" s="160"/>
      <c r="C12" s="160"/>
      <c r="D12" s="7"/>
      <c r="G12" s="8" t="s">
        <v>1</v>
      </c>
      <c r="I12" s="41"/>
      <c r="L12" s="1" t="s">
        <v>96</v>
      </c>
      <c r="Q12" s="13"/>
    </row>
    <row r="13" spans="1:18" x14ac:dyDescent="0.2">
      <c r="A13" s="161" t="s">
        <v>18</v>
      </c>
      <c r="B13" s="161"/>
      <c r="C13" s="161"/>
      <c r="D13" s="7"/>
      <c r="G13" s="1" t="s">
        <v>29</v>
      </c>
      <c r="I13" s="42">
        <f>I12*F14</f>
        <v>0</v>
      </c>
      <c r="L13" s="36"/>
    </row>
    <row r="14" spans="1:18" x14ac:dyDescent="0.2">
      <c r="B14" s="1" t="s">
        <v>2</v>
      </c>
      <c r="F14" s="10"/>
      <c r="L14" s="1" t="s">
        <v>10</v>
      </c>
    </row>
    <row r="15" spans="1:18" x14ac:dyDescent="0.2">
      <c r="A15" s="1" t="s">
        <v>3</v>
      </c>
      <c r="H15" s="38"/>
      <c r="I15" s="43"/>
      <c r="J15" s="43"/>
      <c r="L15" s="1" t="s">
        <v>11</v>
      </c>
    </row>
    <row r="16" spans="1:18" x14ac:dyDescent="0.2">
      <c r="H16" s="39"/>
      <c r="I16" s="44"/>
      <c r="J16" s="44"/>
    </row>
    <row r="17" spans="1:18" x14ac:dyDescent="0.2">
      <c r="C17" s="130" t="s">
        <v>42</v>
      </c>
      <c r="D17" s="131"/>
      <c r="E17" s="132" t="s">
        <v>44</v>
      </c>
      <c r="F17" s="133"/>
      <c r="G17" s="162" t="s">
        <v>48</v>
      </c>
      <c r="H17" s="145"/>
      <c r="I17" s="152" t="s">
        <v>51</v>
      </c>
      <c r="J17" s="153"/>
      <c r="L17" s="1" t="str">
        <f>IF(L8="NETS","Salaire mensualisé (en net):","Salaire mensualisé (en brut):")</f>
        <v>Salaire mensualisé (en brut):</v>
      </c>
      <c r="O17" s="9">
        <f>IF(Formules!D5="",Formules!D4,SUM(Formules!D4+Formules!D5))</f>
        <v>0</v>
      </c>
      <c r="P17" s="1" t="str">
        <f>IF(L8="BRUTS","soit en net:","")</f>
        <v/>
      </c>
      <c r="Q17" s="37" t="str">
        <f>IF(L8="BRUTS",Formules!F6,"")</f>
        <v/>
      </c>
    </row>
    <row r="18" spans="1:18" x14ac:dyDescent="0.2">
      <c r="C18" s="128" t="s">
        <v>43</v>
      </c>
      <c r="D18" s="129"/>
      <c r="E18" s="134" t="s">
        <v>28</v>
      </c>
      <c r="F18" s="135"/>
      <c r="G18" s="144" t="s">
        <v>47</v>
      </c>
      <c r="H18" s="145"/>
      <c r="I18" s="154" t="s">
        <v>52</v>
      </c>
      <c r="J18" s="155"/>
    </row>
    <row r="19" spans="1:18" ht="15" x14ac:dyDescent="0.2">
      <c r="C19" s="128" t="s">
        <v>49</v>
      </c>
      <c r="D19" s="129"/>
      <c r="E19" s="136" t="s">
        <v>45</v>
      </c>
      <c r="F19" s="137"/>
      <c r="G19" s="30"/>
      <c r="H19" s="31"/>
      <c r="I19" s="156" t="s">
        <v>53</v>
      </c>
      <c r="J19" s="157"/>
      <c r="L19" s="141" t="s">
        <v>65</v>
      </c>
      <c r="M19" s="141"/>
      <c r="N19" s="141"/>
      <c r="O19" s="141"/>
      <c r="P19" s="141"/>
      <c r="Q19" s="141"/>
      <c r="R19" s="141"/>
    </row>
    <row r="20" spans="1:18" ht="15" x14ac:dyDescent="0.25">
      <c r="C20" s="142" t="s">
        <v>50</v>
      </c>
      <c r="D20" s="143"/>
      <c r="E20" s="120" t="s">
        <v>46</v>
      </c>
      <c r="F20" s="121"/>
      <c r="G20" s="32"/>
      <c r="H20" s="33"/>
      <c r="I20" s="158" t="s">
        <v>54</v>
      </c>
      <c r="J20" s="159"/>
      <c r="L20" s="40" t="s">
        <v>55</v>
      </c>
      <c r="N20" s="40"/>
      <c r="O20" s="55"/>
      <c r="R20" s="4"/>
    </row>
    <row r="21" spans="1:18" s="6" customFormat="1" ht="15" x14ac:dyDescent="0.25">
      <c r="A21" s="166" t="s">
        <v>6</v>
      </c>
      <c r="B21" s="166"/>
      <c r="C21" s="45" t="s">
        <v>9</v>
      </c>
      <c r="D21" s="45" t="s">
        <v>7</v>
      </c>
      <c r="E21" s="46" t="s">
        <v>9</v>
      </c>
      <c r="F21" s="46" t="s">
        <v>7</v>
      </c>
      <c r="G21" s="47" t="s">
        <v>9</v>
      </c>
      <c r="H21" s="47" t="s">
        <v>7</v>
      </c>
      <c r="I21" s="48" t="s">
        <v>9</v>
      </c>
      <c r="J21" s="48" t="s">
        <v>7</v>
      </c>
      <c r="K21" s="1"/>
      <c r="L21" s="53" t="s">
        <v>57</v>
      </c>
      <c r="M21" s="54"/>
      <c r="N21" s="54"/>
      <c r="R21" s="61"/>
    </row>
    <row r="22" spans="1:18" x14ac:dyDescent="0.2">
      <c r="A22" s="34"/>
      <c r="B22" s="35" t="s">
        <v>66</v>
      </c>
      <c r="C22" s="179"/>
      <c r="D22" s="183"/>
      <c r="E22" s="179"/>
      <c r="F22" s="183"/>
      <c r="G22" s="179"/>
      <c r="H22" s="183"/>
      <c r="I22" s="51"/>
      <c r="J22" s="183"/>
      <c r="L22" s="40" t="s">
        <v>56</v>
      </c>
      <c r="N22" s="40"/>
      <c r="O22" s="55"/>
      <c r="R22" s="5"/>
    </row>
    <row r="23" spans="1:18" x14ac:dyDescent="0.2">
      <c r="A23" s="14"/>
      <c r="B23" s="15" t="s">
        <v>67</v>
      </c>
      <c r="C23" s="180"/>
      <c r="D23" s="180"/>
      <c r="E23" s="181"/>
      <c r="F23" s="181"/>
      <c r="G23" s="182"/>
      <c r="H23" s="182"/>
      <c r="I23" s="52"/>
      <c r="J23" s="52"/>
      <c r="L23" s="40"/>
      <c r="M23" s="40"/>
      <c r="N23" s="40"/>
    </row>
    <row r="24" spans="1:18" x14ac:dyDescent="0.2">
      <c r="A24" s="14"/>
      <c r="B24" s="15" t="s">
        <v>68</v>
      </c>
      <c r="C24" s="180"/>
      <c r="D24" s="180"/>
      <c r="E24" s="181"/>
      <c r="F24" s="181"/>
      <c r="G24" s="182"/>
      <c r="H24" s="182"/>
      <c r="I24" s="52"/>
      <c r="J24" s="52"/>
    </row>
    <row r="25" spans="1:18" x14ac:dyDescent="0.2">
      <c r="A25" s="14"/>
      <c r="B25" s="15" t="s">
        <v>69</v>
      </c>
      <c r="C25" s="180"/>
      <c r="D25" s="180"/>
      <c r="E25" s="181"/>
      <c r="F25" s="181"/>
      <c r="G25" s="182"/>
      <c r="H25" s="182"/>
      <c r="I25" s="52"/>
      <c r="J25" s="52"/>
    </row>
    <row r="26" spans="1:18" x14ac:dyDescent="0.2">
      <c r="A26" s="14"/>
      <c r="B26" s="15" t="s">
        <v>70</v>
      </c>
      <c r="C26" s="180"/>
      <c r="D26" s="180"/>
      <c r="E26" s="181"/>
      <c r="F26" s="181"/>
      <c r="G26" s="182"/>
      <c r="H26" s="182"/>
      <c r="I26" s="52"/>
      <c r="J26" s="52"/>
    </row>
    <row r="27" spans="1:18" ht="15" x14ac:dyDescent="0.25">
      <c r="A27" s="14"/>
      <c r="B27" s="15" t="s">
        <v>71</v>
      </c>
      <c r="C27" s="180"/>
      <c r="D27" s="180"/>
      <c r="E27" s="181"/>
      <c r="F27" s="181"/>
      <c r="G27" s="182"/>
      <c r="H27" s="182"/>
      <c r="I27" s="52"/>
      <c r="J27" s="52"/>
      <c r="L27" s="163" t="s">
        <v>20</v>
      </c>
      <c r="M27" s="164"/>
      <c r="N27" s="164"/>
      <c r="O27" s="164"/>
      <c r="P27" s="164"/>
      <c r="Q27" s="164"/>
      <c r="R27" s="165"/>
    </row>
    <row r="28" spans="1:18" x14ac:dyDescent="0.2">
      <c r="A28" s="14"/>
      <c r="B28" s="15" t="s">
        <v>72</v>
      </c>
      <c r="C28" s="180"/>
      <c r="D28" s="180"/>
      <c r="E28" s="181"/>
      <c r="F28" s="181"/>
      <c r="G28" s="182"/>
      <c r="H28" s="182"/>
      <c r="I28" s="52"/>
      <c r="J28" s="52"/>
      <c r="L28" s="16" t="s">
        <v>12</v>
      </c>
      <c r="M28" s="17" t="e">
        <f>(((E53+G53)*Formules!I4)+(('JUIN 2020'!F53+'JUIN 2020'!H53)*Formules!I5)+Formules!I11+Formules!E12)</f>
        <v>#VALUE!</v>
      </c>
      <c r="N28" s="18"/>
      <c r="O28" s="62" t="e">
        <f>((E53+G53)*Formules!I4)+(('JUIN 2020'!F53+'JUIN 2020'!H53)*Formules!I5)</f>
        <v>#VALUE!</v>
      </c>
      <c r="P28" s="19"/>
      <c r="Q28" s="18"/>
      <c r="R28" s="20"/>
    </row>
    <row r="29" spans="1:18" x14ac:dyDescent="0.2">
      <c r="A29" s="177"/>
      <c r="B29" s="178" t="s">
        <v>73</v>
      </c>
      <c r="C29" s="180"/>
      <c r="D29" s="28"/>
      <c r="E29" s="181"/>
      <c r="F29" s="29"/>
      <c r="G29" s="182"/>
      <c r="H29" s="23"/>
      <c r="I29" s="52"/>
      <c r="J29" s="49"/>
      <c r="L29" s="56" t="s">
        <v>22</v>
      </c>
      <c r="M29" s="57"/>
      <c r="N29" s="58">
        <f>E53+G53</f>
        <v>0</v>
      </c>
      <c r="O29" s="57" t="s">
        <v>58</v>
      </c>
      <c r="P29" s="57"/>
      <c r="Q29" s="58">
        <f>F53+H53+O20+O22</f>
        <v>0</v>
      </c>
      <c r="R29" s="20"/>
    </row>
    <row r="30" spans="1:18" x14ac:dyDescent="0.2">
      <c r="A30" s="14"/>
      <c r="B30" s="15" t="s">
        <v>74</v>
      </c>
      <c r="C30" s="180"/>
      <c r="D30" s="180"/>
      <c r="E30" s="181"/>
      <c r="F30" s="181"/>
      <c r="G30" s="182"/>
      <c r="H30" s="182"/>
      <c r="I30" s="52"/>
      <c r="J30" s="52"/>
      <c r="L30" s="122" t="s">
        <v>59</v>
      </c>
      <c r="M30" s="123"/>
      <c r="N30" s="123"/>
      <c r="O30" s="123"/>
      <c r="P30" s="123"/>
      <c r="Q30" s="123"/>
      <c r="R30" s="124"/>
    </row>
    <row r="31" spans="1:18" x14ac:dyDescent="0.2">
      <c r="A31" s="14"/>
      <c r="B31" s="15" t="s">
        <v>75</v>
      </c>
      <c r="C31" s="180"/>
      <c r="D31" s="180"/>
      <c r="E31" s="181"/>
      <c r="F31" s="181"/>
      <c r="G31" s="182"/>
      <c r="H31" s="182"/>
      <c r="I31" s="52"/>
      <c r="J31" s="52"/>
      <c r="L31" s="125"/>
      <c r="M31" s="126"/>
      <c r="N31" s="126"/>
      <c r="O31" s="126"/>
      <c r="P31" s="126"/>
      <c r="Q31" s="126"/>
      <c r="R31" s="127"/>
    </row>
    <row r="32" spans="1:18" x14ac:dyDescent="0.2">
      <c r="A32" s="14"/>
      <c r="B32" s="15" t="s">
        <v>76</v>
      </c>
      <c r="C32" s="180"/>
      <c r="D32" s="180"/>
      <c r="E32" s="181"/>
      <c r="F32" s="181"/>
      <c r="G32" s="182"/>
      <c r="H32" s="182"/>
      <c r="I32" s="52"/>
      <c r="J32" s="52"/>
    </row>
    <row r="33" spans="1:18" x14ac:dyDescent="0.2">
      <c r="A33" s="14"/>
      <c r="B33" s="15" t="s">
        <v>77</v>
      </c>
      <c r="C33" s="180"/>
      <c r="D33" s="180"/>
      <c r="E33" s="181"/>
      <c r="F33" s="181"/>
      <c r="G33" s="182"/>
      <c r="H33" s="182"/>
      <c r="I33" s="52"/>
      <c r="J33" s="52"/>
    </row>
    <row r="34" spans="1:18" ht="15" x14ac:dyDescent="0.25">
      <c r="A34" s="14"/>
      <c r="B34" s="15" t="s">
        <v>78</v>
      </c>
      <c r="C34" s="180"/>
      <c r="D34" s="180"/>
      <c r="E34" s="181"/>
      <c r="F34" s="181"/>
      <c r="G34" s="182"/>
      <c r="H34" s="182"/>
      <c r="I34" s="52"/>
      <c r="J34" s="52"/>
      <c r="L34" s="163" t="s">
        <v>21</v>
      </c>
      <c r="M34" s="164"/>
      <c r="N34" s="164"/>
      <c r="O34" s="164"/>
      <c r="P34" s="164"/>
      <c r="Q34" s="164"/>
      <c r="R34" s="165"/>
    </row>
    <row r="35" spans="1:18" ht="18" x14ac:dyDescent="0.25">
      <c r="A35" s="14"/>
      <c r="B35" s="15" t="s">
        <v>79</v>
      </c>
      <c r="C35" s="180"/>
      <c r="D35" s="180"/>
      <c r="E35" s="181"/>
      <c r="F35" s="181"/>
      <c r="G35" s="182"/>
      <c r="H35" s="182"/>
      <c r="I35" s="52"/>
      <c r="J35" s="52"/>
      <c r="L35" s="16" t="s">
        <v>25</v>
      </c>
      <c r="M35" s="18"/>
      <c r="N35" s="60" t="e">
        <f>Formules!F6-(Formules!N6+O28)</f>
        <v>#VALUE!</v>
      </c>
      <c r="O35" s="25"/>
      <c r="P35" s="19"/>
      <c r="Q35" s="18"/>
      <c r="R35" s="20"/>
    </row>
    <row r="36" spans="1:18" x14ac:dyDescent="0.2">
      <c r="A36" s="14"/>
      <c r="B36" s="15" t="s">
        <v>80</v>
      </c>
      <c r="C36" s="180"/>
      <c r="D36" s="28"/>
      <c r="E36" s="181"/>
      <c r="F36" s="29"/>
      <c r="G36" s="182"/>
      <c r="H36" s="23"/>
      <c r="I36" s="52"/>
      <c r="J36" s="49"/>
      <c r="L36" s="16" t="s">
        <v>13</v>
      </c>
      <c r="M36" s="18"/>
      <c r="N36" s="18"/>
      <c r="O36" s="24">
        <f>((C53-(E53+G53))-I53)+((D53-(F53+H53))-J53)</f>
        <v>0</v>
      </c>
      <c r="P36" s="19"/>
      <c r="Q36" s="18"/>
      <c r="R36" s="20"/>
    </row>
    <row r="37" spans="1:18" x14ac:dyDescent="0.2">
      <c r="A37" s="14"/>
      <c r="B37" s="15" t="s">
        <v>81</v>
      </c>
      <c r="C37" s="180"/>
      <c r="D37" s="180"/>
      <c r="E37" s="181"/>
      <c r="F37" s="181"/>
      <c r="G37" s="182"/>
      <c r="H37" s="182"/>
      <c r="I37" s="52"/>
      <c r="J37" s="52"/>
      <c r="L37" s="16"/>
      <c r="M37" s="18"/>
      <c r="N37" s="18"/>
      <c r="O37" s="19"/>
      <c r="P37" s="18"/>
      <c r="Q37" s="18"/>
      <c r="R37" s="20"/>
    </row>
    <row r="38" spans="1:18" ht="18" x14ac:dyDescent="0.25">
      <c r="A38" s="14"/>
      <c r="B38" s="15" t="s">
        <v>82</v>
      </c>
      <c r="C38" s="180"/>
      <c r="D38" s="180"/>
      <c r="E38" s="181"/>
      <c r="F38" s="181"/>
      <c r="G38" s="182"/>
      <c r="H38" s="182"/>
      <c r="I38" s="52"/>
      <c r="J38" s="52"/>
      <c r="L38" s="16" t="s">
        <v>27</v>
      </c>
      <c r="M38" s="18"/>
      <c r="N38" s="18"/>
      <c r="O38" s="18"/>
      <c r="P38" s="18"/>
      <c r="Q38" s="18"/>
      <c r="R38" s="20"/>
    </row>
    <row r="39" spans="1:18" x14ac:dyDescent="0.2">
      <c r="A39" s="14"/>
      <c r="B39" s="15" t="s">
        <v>83</v>
      </c>
      <c r="C39" s="180"/>
      <c r="D39" s="180"/>
      <c r="E39" s="181"/>
      <c r="F39" s="181"/>
      <c r="G39" s="182"/>
      <c r="H39" s="182"/>
      <c r="I39" s="52"/>
      <c r="J39" s="52"/>
      <c r="L39" s="26" t="s">
        <v>26</v>
      </c>
      <c r="M39" s="18"/>
      <c r="N39" s="18"/>
      <c r="O39" s="18"/>
      <c r="P39" s="18"/>
      <c r="Q39" s="18"/>
      <c r="R39" s="20"/>
    </row>
    <row r="40" spans="1:18" x14ac:dyDescent="0.2">
      <c r="A40" s="14"/>
      <c r="B40" s="15" t="s">
        <v>84</v>
      </c>
      <c r="C40" s="180"/>
      <c r="D40" s="180"/>
      <c r="E40" s="181"/>
      <c r="F40" s="181"/>
      <c r="G40" s="182"/>
      <c r="H40" s="182"/>
      <c r="I40" s="52"/>
      <c r="J40" s="52"/>
      <c r="L40" s="16"/>
      <c r="M40" s="18" t="s">
        <v>23</v>
      </c>
      <c r="N40" s="18"/>
      <c r="O40" s="18"/>
      <c r="P40" s="17" t="e">
        <f>N35*80%</f>
        <v>#VALUE!</v>
      </c>
      <c r="Q40" s="18"/>
      <c r="R40" s="20"/>
    </row>
    <row r="41" spans="1:18" x14ac:dyDescent="0.2">
      <c r="A41" s="14"/>
      <c r="B41" s="15" t="s">
        <v>85</v>
      </c>
      <c r="C41" s="180"/>
      <c r="D41" s="180"/>
      <c r="E41" s="181"/>
      <c r="F41" s="181"/>
      <c r="G41" s="182"/>
      <c r="H41" s="182"/>
      <c r="I41" s="52"/>
      <c r="J41" s="52"/>
      <c r="L41" s="11"/>
      <c r="M41" s="21" t="s">
        <v>24</v>
      </c>
      <c r="N41" s="21"/>
      <c r="O41" s="21"/>
      <c r="P41" s="27" t="e">
        <f>N35*20%</f>
        <v>#VALUE!</v>
      </c>
      <c r="Q41" s="21"/>
      <c r="R41" s="12"/>
    </row>
    <row r="42" spans="1:18" x14ac:dyDescent="0.2">
      <c r="A42" s="177"/>
      <c r="B42" s="178" t="s">
        <v>86</v>
      </c>
      <c r="C42" s="180"/>
      <c r="D42" s="180"/>
      <c r="E42" s="181"/>
      <c r="F42" s="181"/>
      <c r="G42" s="182"/>
      <c r="H42" s="182"/>
      <c r="I42" s="52"/>
      <c r="J42" s="52"/>
    </row>
    <row r="43" spans="1:18" x14ac:dyDescent="0.2">
      <c r="A43" s="14"/>
      <c r="B43" s="15" t="s">
        <v>87</v>
      </c>
      <c r="C43" s="180"/>
      <c r="D43" s="28"/>
      <c r="E43" s="181"/>
      <c r="F43" s="29"/>
      <c r="G43" s="182"/>
      <c r="H43" s="23"/>
      <c r="I43" s="52"/>
      <c r="J43" s="49"/>
    </row>
    <row r="44" spans="1:18" x14ac:dyDescent="0.2">
      <c r="A44" s="14"/>
      <c r="B44" s="15" t="s">
        <v>88</v>
      </c>
      <c r="C44" s="180"/>
      <c r="D44" s="180"/>
      <c r="E44" s="181"/>
      <c r="F44" s="181"/>
      <c r="G44" s="182"/>
      <c r="H44" s="182"/>
      <c r="I44" s="52"/>
      <c r="J44" s="52"/>
    </row>
    <row r="45" spans="1:18" x14ac:dyDescent="0.2">
      <c r="A45" s="14"/>
      <c r="B45" s="15" t="s">
        <v>89</v>
      </c>
      <c r="C45" s="180"/>
      <c r="D45" s="180"/>
      <c r="E45" s="181"/>
      <c r="F45" s="181"/>
      <c r="G45" s="182"/>
      <c r="H45" s="182"/>
      <c r="I45" s="52"/>
      <c r="J45" s="52"/>
    </row>
    <row r="46" spans="1:18" ht="15" x14ac:dyDescent="0.25">
      <c r="A46" s="14"/>
      <c r="B46" s="15" t="s">
        <v>90</v>
      </c>
      <c r="C46" s="180"/>
      <c r="D46" s="180"/>
      <c r="E46" s="181"/>
      <c r="F46" s="181"/>
      <c r="G46" s="182"/>
      <c r="H46" s="182"/>
      <c r="I46" s="52"/>
      <c r="J46" s="52"/>
      <c r="L46" s="4"/>
    </row>
    <row r="47" spans="1:18" ht="15" x14ac:dyDescent="0.25">
      <c r="A47" s="14"/>
      <c r="B47" s="15" t="s">
        <v>91</v>
      </c>
      <c r="C47" s="180"/>
      <c r="D47" s="180"/>
      <c r="E47" s="181"/>
      <c r="F47" s="181"/>
      <c r="G47" s="182"/>
      <c r="H47" s="182"/>
      <c r="I47" s="52"/>
      <c r="J47" s="52"/>
      <c r="L47" s="4"/>
    </row>
    <row r="48" spans="1:18" x14ac:dyDescent="0.2">
      <c r="A48" s="14"/>
      <c r="B48" s="15" t="s">
        <v>92</v>
      </c>
      <c r="C48" s="180"/>
      <c r="D48" s="180"/>
      <c r="E48" s="181"/>
      <c r="F48" s="181"/>
      <c r="G48" s="182"/>
      <c r="H48" s="182"/>
      <c r="I48" s="52"/>
      <c r="J48" s="52"/>
    </row>
    <row r="49" spans="1:18" x14ac:dyDescent="0.2">
      <c r="A49" s="14"/>
      <c r="B49" s="15" t="s">
        <v>93</v>
      </c>
      <c r="C49" s="180"/>
      <c r="D49" s="180"/>
      <c r="E49" s="181"/>
      <c r="F49" s="181"/>
      <c r="G49" s="182"/>
      <c r="H49" s="182"/>
      <c r="I49" s="52"/>
      <c r="J49" s="52"/>
    </row>
    <row r="50" spans="1:18" x14ac:dyDescent="0.2">
      <c r="A50" s="14"/>
      <c r="B50" s="15" t="s">
        <v>94</v>
      </c>
      <c r="C50" s="180"/>
      <c r="D50" s="28"/>
      <c r="E50" s="181"/>
      <c r="F50" s="29"/>
      <c r="G50" s="182"/>
      <c r="H50" s="23"/>
      <c r="I50" s="52"/>
      <c r="J50" s="49"/>
    </row>
    <row r="51" spans="1:18" x14ac:dyDescent="0.2">
      <c r="A51" s="14"/>
      <c r="B51" s="15" t="s">
        <v>95</v>
      </c>
      <c r="C51" s="180"/>
      <c r="D51" s="180"/>
      <c r="E51" s="181"/>
      <c r="F51" s="181"/>
      <c r="G51" s="182"/>
      <c r="H51" s="182"/>
      <c r="I51" s="52"/>
      <c r="J51" s="52"/>
    </row>
    <row r="52" spans="1:18" x14ac:dyDescent="0.2">
      <c r="A52" s="175"/>
      <c r="B52" s="176"/>
      <c r="C52" s="184"/>
      <c r="D52" s="184"/>
      <c r="E52" s="184"/>
      <c r="F52" s="184"/>
      <c r="G52" s="184"/>
      <c r="H52" s="184"/>
      <c r="I52" s="185"/>
      <c r="J52" s="185"/>
    </row>
    <row r="53" spans="1:18" x14ac:dyDescent="0.2">
      <c r="A53" s="14"/>
      <c r="B53" s="22" t="s">
        <v>8</v>
      </c>
      <c r="C53" s="28">
        <f t="shared" ref="C53:H53" si="0">SUM(C22:C52)</f>
        <v>0</v>
      </c>
      <c r="D53" s="28">
        <f t="shared" si="0"/>
        <v>0</v>
      </c>
      <c r="E53" s="29">
        <f t="shared" si="0"/>
        <v>0</v>
      </c>
      <c r="F53" s="29">
        <f t="shared" si="0"/>
        <v>0</v>
      </c>
      <c r="G53" s="23">
        <f t="shared" si="0"/>
        <v>0</v>
      </c>
      <c r="H53" s="23">
        <f t="shared" si="0"/>
        <v>0</v>
      </c>
      <c r="I53" s="49">
        <f>SUM(I22:I52)</f>
        <v>0</v>
      </c>
      <c r="J53" s="49">
        <f>SUM(J22:J52)</f>
        <v>0</v>
      </c>
    </row>
    <row r="54" spans="1:18" ht="15" x14ac:dyDescent="0.2">
      <c r="E54" s="2"/>
      <c r="F54" s="2"/>
      <c r="G54" s="2"/>
      <c r="H54" s="2"/>
      <c r="I54" s="50"/>
      <c r="J54" s="50"/>
    </row>
    <row r="55" spans="1:18" ht="15" x14ac:dyDescent="0.25">
      <c r="A55" s="138" t="s">
        <v>98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40"/>
    </row>
  </sheetData>
  <sheetProtection algorithmName="SHA-512" hashValue="1TqqHaq7DG/etKaHBRITNYUbot+3SJd2ec4z6s+j+wWfRvIh9cOlZ5RcldLp0mBPH+lTHNS0fyR1sd2XJqpywQ==" saltValue="Ka1JiR0wq/yBu8CmHTCHAg==" spinCount="100000" sheet="1" objects="1" scenarios="1"/>
  <mergeCells count="23">
    <mergeCell ref="A55:R55"/>
    <mergeCell ref="L19:R19"/>
    <mergeCell ref="C20:D20"/>
    <mergeCell ref="G18:H18"/>
    <mergeCell ref="H3:Q4"/>
    <mergeCell ref="I17:J17"/>
    <mergeCell ref="I18:J18"/>
    <mergeCell ref="I19:J19"/>
    <mergeCell ref="I20:J20"/>
    <mergeCell ref="A12:C12"/>
    <mergeCell ref="A13:C13"/>
    <mergeCell ref="G17:H17"/>
    <mergeCell ref="L27:R27"/>
    <mergeCell ref="L34:R34"/>
    <mergeCell ref="A21:B21"/>
    <mergeCell ref="C18:D18"/>
    <mergeCell ref="E20:F20"/>
    <mergeCell ref="L30:R31"/>
    <mergeCell ref="C19:D19"/>
    <mergeCell ref="C17:D17"/>
    <mergeCell ref="E17:F17"/>
    <mergeCell ref="E18:F18"/>
    <mergeCell ref="E19:F19"/>
  </mergeCells>
  <printOptions horizontalCentered="1" verticalCentered="1"/>
  <pageMargins left="7.874015748031496E-2" right="7.874015748031496E-2" top="7.874015748031496E-2" bottom="7.874015748031496E-2" header="0" footer="0"/>
  <pageSetup paperSize="9" scale="73" orientation="landscape" horizontalDpi="0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Formules!$R$2:$R$4</xm:f>
          </x14:formula1>
          <xm:sqref>H15 L6</xm:sqref>
        </x14:dataValidation>
        <x14:dataValidation type="list" allowBlank="1" showInputMessage="1" showErrorMessage="1" xr:uid="{B613AA36-F697-497F-9DC7-2AE083D8217D}">
          <x14:formula1>
            <xm:f>Formules!$Q$2:$Q$4</xm:f>
          </x14:formula1>
          <xm:sqref>L8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31BD6-D8DF-483C-8355-9BE38300FB99}">
  <dimension ref="A1:R13"/>
  <sheetViews>
    <sheetView workbookViewId="0">
      <selection activeCell="A4" sqref="A4"/>
    </sheetView>
  </sheetViews>
  <sheetFormatPr baseColWidth="10" defaultRowHeight="15" x14ac:dyDescent="0.25"/>
  <cols>
    <col min="1" max="1" width="15.28515625" style="64" customWidth="1"/>
    <col min="2" max="14" width="11.42578125" style="64"/>
    <col min="15" max="15" width="3.140625" style="64" customWidth="1"/>
    <col min="16" max="16" width="3.28515625" style="64" customWidth="1"/>
    <col min="17" max="16384" width="11.42578125" style="64"/>
  </cols>
  <sheetData>
    <row r="1" spans="1:18" x14ac:dyDescent="0.25">
      <c r="A1" s="63" t="s">
        <v>30</v>
      </c>
    </row>
    <row r="2" spans="1:18" x14ac:dyDescent="0.25">
      <c r="B2" s="167" t="s">
        <v>37</v>
      </c>
      <c r="C2" s="172"/>
      <c r="D2" s="172"/>
      <c r="E2" s="172"/>
      <c r="F2" s="168"/>
      <c r="G2" s="169" t="s">
        <v>60</v>
      </c>
      <c r="H2" s="170"/>
      <c r="I2" s="171"/>
      <c r="J2" s="167" t="s">
        <v>62</v>
      </c>
      <c r="K2" s="172"/>
      <c r="L2" s="172"/>
      <c r="M2" s="172"/>
      <c r="N2" s="168"/>
      <c r="Q2" s="59" t="s">
        <v>15</v>
      </c>
      <c r="R2" s="59" t="s">
        <v>4</v>
      </c>
    </row>
    <row r="3" spans="1:18" s="65" customFormat="1" x14ac:dyDescent="0.2">
      <c r="B3" s="66" t="s">
        <v>32</v>
      </c>
      <c r="C3" s="67" t="s">
        <v>33</v>
      </c>
      <c r="D3" s="67" t="s">
        <v>34</v>
      </c>
      <c r="E3" s="67" t="s">
        <v>35</v>
      </c>
      <c r="F3" s="68" t="s">
        <v>40</v>
      </c>
      <c r="G3" s="66"/>
      <c r="H3" s="67"/>
      <c r="I3" s="68" t="s">
        <v>40</v>
      </c>
      <c r="J3" s="66" t="s">
        <v>32</v>
      </c>
      <c r="K3" s="173" t="s">
        <v>33</v>
      </c>
      <c r="L3" s="173"/>
      <c r="M3" s="69" t="s">
        <v>8</v>
      </c>
      <c r="N3" s="68"/>
      <c r="Q3" s="59" t="s">
        <v>16</v>
      </c>
      <c r="R3" s="59" t="s">
        <v>5</v>
      </c>
    </row>
    <row r="4" spans="1:18" s="65" customFormat="1" x14ac:dyDescent="0.25">
      <c r="A4" s="70" t="s">
        <v>9</v>
      </c>
      <c r="B4" s="71">
        <f>'JUIN 2020'!D12</f>
        <v>0</v>
      </c>
      <c r="C4" s="72">
        <f>'JUIN 2020'!I12</f>
        <v>0</v>
      </c>
      <c r="D4" s="72">
        <f>B4*C4</f>
        <v>0</v>
      </c>
      <c r="E4" s="73">
        <f>'JUIN 2020'!R6</f>
        <v>0.78010000000000002</v>
      </c>
      <c r="F4" s="74">
        <f>IF(C6="brut",D4*E4,D4)</f>
        <v>0</v>
      </c>
      <c r="G4" s="75" t="str">
        <f>IF('JUIN 2020'!L8="BRUTS",Formules!D4/'JUIN 2020'!C53,"")</f>
        <v/>
      </c>
      <c r="H4" s="76" t="str">
        <f>IF('JUIN 2020'!L8="NETS",Formules!F4/'JUIN 2020'!C53,"")</f>
        <v/>
      </c>
      <c r="I4" s="77" t="e">
        <f>IF(H4="",G4*E4,H4)</f>
        <v>#VALUE!</v>
      </c>
      <c r="J4" s="71">
        <f>'JUIN 2020'!I53</f>
        <v>0</v>
      </c>
      <c r="K4" s="78" t="str">
        <f>IF('JUIN 2020'!L8="BRUTS",Formules!D4/'JUIN 2020'!C53,"")</f>
        <v/>
      </c>
      <c r="L4" s="78" t="str">
        <f>IF('JUIN 2020'!L8="NETS",Formules!F4/'JUIN 2020'!C53,"")</f>
        <v/>
      </c>
      <c r="M4" s="72" t="e">
        <f>IF(L4="",K4*J4,L4*J4)</f>
        <v>#VALUE!</v>
      </c>
      <c r="N4" s="79" t="e">
        <f>IF(L4="",M4*E4,M4)</f>
        <v>#VALUE!</v>
      </c>
    </row>
    <row r="5" spans="1:18" s="65" customFormat="1" x14ac:dyDescent="0.25">
      <c r="A5" s="80" t="s">
        <v>31</v>
      </c>
      <c r="B5" s="81">
        <f>'JUIN 2020'!D13</f>
        <v>0</v>
      </c>
      <c r="C5" s="82">
        <f>IF('JUIN 2020'!H15="OUI",'JUIN 2020'!I12+('JUIN 2020'!I12*'JUIN 2020'!F14),'JUIN 2020'!I12)</f>
        <v>0</v>
      </c>
      <c r="D5" s="82" t="str">
        <f>IFERROR(IF(B5=0,"",B5*C5),0)</f>
        <v/>
      </c>
      <c r="E5" s="83">
        <f>'JUIN 2020'!R7</f>
        <v>0.89319999999999999</v>
      </c>
      <c r="F5" s="84" t="str">
        <f>IFERROR(IF(C6="brut",D5*E5,D5),0)</f>
        <v/>
      </c>
      <c r="G5" s="85" t="str">
        <f>IFERROR(IF('JUIN 2020'!L8="BRUTS",Formules!D5/'JUIN 2020'!D53,""),0)</f>
        <v/>
      </c>
      <c r="H5" s="86" t="str">
        <f>IF('JUIN 2020'!L8="NETS",IF(F5="",0,Formules!F5/'JUIN 2020'!D53),"")</f>
        <v/>
      </c>
      <c r="I5" s="87" t="e">
        <f>IF(H5="",G5*E5,H5)</f>
        <v>#VALUE!</v>
      </c>
      <c r="J5" s="81">
        <f>'JUIN 2020'!J53</f>
        <v>0</v>
      </c>
      <c r="K5" s="88" t="str">
        <f>IFERROR(IF('JUIN 2020'!L8="BRUTS",Formules!D5/'JUIN 2020'!D53,""),0)</f>
        <v/>
      </c>
      <c r="L5" s="88" t="str">
        <f>IF('JUIN 2020'!L8="NETS",IF(F5="",0,Formules!F5/'JUIN 2020'!D53),"")</f>
        <v/>
      </c>
      <c r="M5" s="82" t="e">
        <f>IF(L5="",K5*J5,L5*J5)</f>
        <v>#VALUE!</v>
      </c>
      <c r="N5" s="89" t="e">
        <f>IF(L5="",M5*E5,M5)</f>
        <v>#VALUE!</v>
      </c>
    </row>
    <row r="6" spans="1:18" s="90" customFormat="1" ht="12.75" x14ac:dyDescent="0.25">
      <c r="B6" s="91"/>
      <c r="C6" s="92" t="str">
        <f>IF('JUIN 2020'!L8="BRUTS","brut","net")</f>
        <v>net</v>
      </c>
      <c r="D6" s="92" t="str">
        <f>IF('JUIN 2020'!L8="BRUTS","brut","net")</f>
        <v>net</v>
      </c>
      <c r="E6" s="93" t="s">
        <v>36</v>
      </c>
      <c r="F6" s="94">
        <f>IF(F5="",F4,SUM(F4+F5))</f>
        <v>0</v>
      </c>
      <c r="G6" s="91" t="str">
        <f>IF('JUIN 2020'!L8="BRUTS","brut","")</f>
        <v/>
      </c>
      <c r="H6" s="95" t="str">
        <f>IF('JUIN 2020'!L8="NETS","net","")</f>
        <v/>
      </c>
      <c r="I6" s="96"/>
      <c r="J6" s="91"/>
      <c r="K6" s="92" t="str">
        <f>IF('JUIN 2020'!L8="BRUTS","brut","")</f>
        <v/>
      </c>
      <c r="L6" s="92" t="str">
        <f>IF('JUIN 2020'!L8="NETS","net","")</f>
        <v/>
      </c>
      <c r="M6" s="97" t="e">
        <f>SUM(M4:M5)</f>
        <v>#VALUE!</v>
      </c>
      <c r="N6" s="98" t="e">
        <f>SUM(N4+N5)</f>
        <v>#VALUE!</v>
      </c>
    </row>
    <row r="7" spans="1:18" x14ac:dyDescent="0.25">
      <c r="G7" s="174" t="s">
        <v>38</v>
      </c>
      <c r="H7" s="174"/>
      <c r="I7" s="174"/>
    </row>
    <row r="8" spans="1:18" s="65" customFormat="1" x14ac:dyDescent="0.25">
      <c r="A8" s="169" t="s">
        <v>63</v>
      </c>
      <c r="B8" s="170"/>
      <c r="C8" s="170"/>
      <c r="D8" s="170"/>
      <c r="E8" s="171"/>
    </row>
    <row r="9" spans="1:18" s="65" customFormat="1" x14ac:dyDescent="0.25">
      <c r="A9" s="66"/>
      <c r="B9" s="67" t="s">
        <v>32</v>
      </c>
      <c r="C9" s="67" t="s">
        <v>33</v>
      </c>
      <c r="D9" s="67" t="s">
        <v>35</v>
      </c>
      <c r="E9" s="99" t="s">
        <v>64</v>
      </c>
      <c r="H9" s="167" t="s">
        <v>39</v>
      </c>
      <c r="I9" s="168"/>
    </row>
    <row r="10" spans="1:18" s="65" customFormat="1" x14ac:dyDescent="0.25">
      <c r="A10" s="100" t="s">
        <v>61</v>
      </c>
      <c r="B10" s="101">
        <f>'JUIN 2020'!O20</f>
        <v>0</v>
      </c>
      <c r="C10" s="102">
        <f>IF('JUIN 2020'!R21="",'JUIN 2020'!I12,'JUIN 2020'!I12+('JUIN 2020'!I12*'JUIN 2020'!R21))</f>
        <v>0</v>
      </c>
      <c r="D10" s="103">
        <f>'JUIN 2020'!R7</f>
        <v>0.89319999999999999</v>
      </c>
      <c r="E10" s="104">
        <f>IF(C12="net",B10*C10,(B10*C10)*D10)</f>
        <v>0</v>
      </c>
      <c r="H10" s="105" t="str">
        <f>IF('JUIN 2020'!L8="BRUTS","brut","")</f>
        <v/>
      </c>
      <c r="I10" s="68" t="s">
        <v>41</v>
      </c>
    </row>
    <row r="11" spans="1:18" s="65" customFormat="1" x14ac:dyDescent="0.25">
      <c r="A11" s="106" t="s">
        <v>7</v>
      </c>
      <c r="B11" s="107">
        <f>'JUIN 2020'!O22</f>
        <v>0</v>
      </c>
      <c r="C11" s="108">
        <f>'JUIN 2020'!I12+('JUIN 2020'!I12*'JUIN 2020'!F14)</f>
        <v>0</v>
      </c>
      <c r="D11" s="109">
        <f>'JUIN 2020'!R7</f>
        <v>0.89319999999999999</v>
      </c>
      <c r="E11" s="110">
        <f>IF(C12="net",B11*C11,(B11*C11)*D11)</f>
        <v>0</v>
      </c>
      <c r="H11" s="111" t="str">
        <f>IF('JUIN 2020'!L8="BRUTS",'JUIN 2020'!Q12,"")</f>
        <v/>
      </c>
      <c r="I11" s="112" t="e">
        <f>IF('JUIN 2020'!L8="NETS",'JUIN 2020'!Q12,Formules!H11*Formules!E4)</f>
        <v>#VALUE!</v>
      </c>
    </row>
    <row r="12" spans="1:18" s="90" customFormat="1" x14ac:dyDescent="0.25">
      <c r="A12" s="113"/>
      <c r="B12" s="114"/>
      <c r="C12" s="114" t="str">
        <f>IF('JUIN 2020'!L8="BRUTS","brut","net")</f>
        <v>net</v>
      </c>
      <c r="D12" s="115" t="s">
        <v>36</v>
      </c>
      <c r="E12" s="116">
        <f>SUM(E10:E11)</f>
        <v>0</v>
      </c>
      <c r="H12" s="111"/>
      <c r="I12" s="112"/>
    </row>
    <row r="13" spans="1:18" x14ac:dyDescent="0.25">
      <c r="A13" s="117"/>
      <c r="B13" s="118"/>
      <c r="C13" s="118"/>
      <c r="D13" s="118"/>
      <c r="E13" s="119"/>
      <c r="H13" s="91"/>
      <c r="I13" s="96"/>
    </row>
  </sheetData>
  <sheetProtection algorithmName="SHA-512" hashValue="dax//7hGprtimoFSVW+0oSPK67VFr+JvKl9H3m3jt2AqORZEjH3WzrXRSpg5qyaP9L4urtZwFxfXhHt44QbCNw==" saltValue="aIcskhKEbYqyfXl+6sSevw==" spinCount="100000" sheet="1" objects="1" scenarios="1"/>
  <mergeCells count="7">
    <mergeCell ref="H9:I9"/>
    <mergeCell ref="A8:E8"/>
    <mergeCell ref="J2:N2"/>
    <mergeCell ref="K3:L3"/>
    <mergeCell ref="G2:I2"/>
    <mergeCell ref="B2:F2"/>
    <mergeCell ref="G7:I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JUIN 2020</vt:lpstr>
      <vt:lpstr>Formules</vt:lpstr>
      <vt:lpstr>'JUIN 2020'!Zone_d_impression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CSAFAM Syndicat</dc:creator>
  <cp:lastModifiedBy>CSAFAM Syndicat</cp:lastModifiedBy>
  <cp:lastPrinted>2020-05-22T08:35:59Z</cp:lastPrinted>
  <dcterms:created xsi:type="dcterms:W3CDTF">2020-05-05T08:31:16Z</dcterms:created>
  <dcterms:modified xsi:type="dcterms:W3CDTF">2020-06-11T08:17:31Z</dcterms:modified>
</cp:coreProperties>
</file>